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426"/>
  <workbookPr/>
  <mc:AlternateContent xmlns:mc="http://schemas.openxmlformats.org/markup-compatibility/2006">
    <mc:Choice Requires="x15">
      <x15ac:absPath xmlns:x15ac="http://schemas.microsoft.com/office/spreadsheetml/2010/11/ac" url="C:\Users\Shannon\Documents\Documents\TPAAK\Board\12.14.2016\"/>
    </mc:Choice>
  </mc:AlternateContent>
  <bookViews>
    <workbookView xWindow="0" yWindow="0" windowWidth="19200" windowHeight="6950"/>
  </bookViews>
  <sheets>
    <sheet name="Budget" sheetId="14" r:id="rId1"/>
    <sheet name="working" sheetId="13" r:id="rId2"/>
    <sheet name="Summary" sheetId="12" r:id="rId3"/>
    <sheet name="Aug" sheetId="11" r:id="rId4"/>
    <sheet name="Sept" sheetId="10" r:id="rId5"/>
    <sheet name="Oct" sheetId="9" r:id="rId6"/>
    <sheet name="Nov" sheetId="8" r:id="rId7"/>
    <sheet name="Dec" sheetId="7" r:id="rId8"/>
    <sheet name="Jan" sheetId="6" r:id="rId9"/>
    <sheet name="Feb" sheetId="5" r:id="rId10"/>
    <sheet name="Mar" sheetId="4" r:id="rId11"/>
    <sheet name="April" sheetId="3" r:id="rId12"/>
    <sheet name="May" sheetId="2" r:id="rId13"/>
  </sheets>
  <calcPr calcId="171027"/>
</workbook>
</file>

<file path=xl/calcChain.xml><?xml version="1.0" encoding="utf-8"?>
<calcChain xmlns="http://schemas.openxmlformats.org/spreadsheetml/2006/main">
  <c r="R31" i="14" l="1"/>
  <c r="R13" i="14"/>
  <c r="D19" i="14" l="1"/>
  <c r="D22" i="14" s="1"/>
  <c r="E19" i="14"/>
  <c r="E22" i="14" s="1"/>
  <c r="F19" i="14"/>
  <c r="F22" i="14" s="1"/>
  <c r="G19" i="14"/>
  <c r="G22" i="14" s="1"/>
  <c r="H19" i="14"/>
  <c r="H22" i="14" s="1"/>
  <c r="I19" i="14"/>
  <c r="I22" i="14" s="1"/>
  <c r="P13" i="14"/>
  <c r="P31" i="14"/>
  <c r="D21" i="14" l="1"/>
  <c r="E21" i="14"/>
  <c r="F21" i="14"/>
  <c r="G21" i="14"/>
  <c r="H21" i="14"/>
  <c r="I21" i="14"/>
  <c r="J17" i="14"/>
  <c r="J16" i="14"/>
  <c r="J10" i="14" l="1"/>
  <c r="J9" i="14"/>
  <c r="J7" i="14"/>
  <c r="J6" i="14"/>
  <c r="N31" i="14"/>
  <c r="M31" i="14"/>
  <c r="L31" i="14"/>
  <c r="K31" i="14"/>
  <c r="K33" i="14" s="1"/>
  <c r="J31" i="14"/>
  <c r="O29" i="14"/>
  <c r="O28" i="14"/>
  <c r="O27" i="14"/>
  <c r="O26" i="14"/>
  <c r="O25" i="14"/>
  <c r="O23" i="14"/>
  <c r="O22" i="14"/>
  <c r="O21" i="14"/>
  <c r="O20" i="14"/>
  <c r="O19" i="14"/>
  <c r="O18" i="14"/>
  <c r="O15" i="14"/>
  <c r="N13" i="14"/>
  <c r="N33" i="14" s="1"/>
  <c r="M13" i="14"/>
  <c r="M33" i="14" s="1"/>
  <c r="L13" i="14"/>
  <c r="L33" i="14" s="1"/>
  <c r="K13" i="14"/>
  <c r="O11" i="14"/>
  <c r="O8" i="14"/>
  <c r="O5" i="14"/>
  <c r="G26" i="2"/>
  <c r="G25" i="2"/>
  <c r="G24" i="2"/>
  <c r="G21" i="2"/>
  <c r="G20" i="2"/>
  <c r="G19" i="2"/>
  <c r="G18" i="2"/>
  <c r="G17" i="2"/>
  <c r="G14" i="2"/>
  <c r="G13" i="2"/>
  <c r="G12" i="2"/>
  <c r="G11" i="2"/>
  <c r="G10" i="2"/>
  <c r="G7" i="2"/>
  <c r="G6" i="2"/>
  <c r="G5" i="2"/>
  <c r="G4" i="2"/>
  <c r="G3" i="2"/>
  <c r="G30" i="3"/>
  <c r="G29" i="3"/>
  <c r="G28" i="3"/>
  <c r="G27" i="3"/>
  <c r="G26" i="3"/>
  <c r="G23" i="3"/>
  <c r="G22" i="3"/>
  <c r="G21" i="3"/>
  <c r="G20" i="3"/>
  <c r="G19" i="3"/>
  <c r="G16" i="3"/>
  <c r="G15" i="3"/>
  <c r="G14" i="3"/>
  <c r="G13" i="3"/>
  <c r="G8" i="3"/>
  <c r="G7" i="3"/>
  <c r="G6" i="3"/>
  <c r="G5" i="3"/>
  <c r="G33" i="4"/>
  <c r="G32" i="4"/>
  <c r="G31" i="4"/>
  <c r="G30" i="4"/>
  <c r="G29" i="4"/>
  <c r="G26" i="4"/>
  <c r="G25" i="4"/>
  <c r="G24" i="4"/>
  <c r="G23" i="4"/>
  <c r="G22" i="4"/>
  <c r="G11" i="4"/>
  <c r="G10" i="4"/>
  <c r="G9" i="4"/>
  <c r="G8" i="4"/>
  <c r="G5" i="4"/>
  <c r="G4" i="4"/>
  <c r="G3" i="4"/>
  <c r="G30" i="5"/>
  <c r="G29" i="5"/>
  <c r="G26" i="5"/>
  <c r="G25" i="5"/>
  <c r="G24" i="5"/>
  <c r="G23" i="5"/>
  <c r="G22" i="5"/>
  <c r="G18" i="5"/>
  <c r="G17" i="5"/>
  <c r="G16" i="5"/>
  <c r="G15" i="5"/>
  <c r="G12" i="5"/>
  <c r="G11" i="5"/>
  <c r="G10" i="5"/>
  <c r="G9" i="5"/>
  <c r="G8" i="5"/>
  <c r="G5" i="5"/>
  <c r="G4" i="5"/>
  <c r="G3" i="5"/>
  <c r="G33" i="6"/>
  <c r="G32" i="6"/>
  <c r="G29" i="6"/>
  <c r="G28" i="6"/>
  <c r="G27" i="6"/>
  <c r="G26" i="6"/>
  <c r="G25" i="6"/>
  <c r="G22" i="6"/>
  <c r="G21" i="6"/>
  <c r="G20" i="6"/>
  <c r="G19" i="6"/>
  <c r="G14" i="6"/>
  <c r="G13" i="6"/>
  <c r="G12" i="6"/>
  <c r="G11" i="6"/>
  <c r="G8" i="6"/>
  <c r="G7" i="6"/>
  <c r="G6" i="6"/>
  <c r="G5" i="6"/>
  <c r="G17" i="7"/>
  <c r="G16" i="7"/>
  <c r="G15" i="7"/>
  <c r="G14" i="7"/>
  <c r="G11" i="7"/>
  <c r="G10" i="7"/>
  <c r="G9" i="7"/>
  <c r="G8" i="7"/>
  <c r="G7" i="7"/>
  <c r="D26" i="2"/>
  <c r="D25" i="2"/>
  <c r="D24" i="2"/>
  <c r="D21" i="2"/>
  <c r="D20" i="2"/>
  <c r="D19" i="2"/>
  <c r="D18" i="2"/>
  <c r="D17" i="2"/>
  <c r="D14" i="2"/>
  <c r="D13" i="2"/>
  <c r="D12" i="2"/>
  <c r="D11" i="2"/>
  <c r="D10" i="2"/>
  <c r="D7" i="2"/>
  <c r="D6" i="2"/>
  <c r="D5" i="2"/>
  <c r="D4" i="2"/>
  <c r="D3" i="2"/>
  <c r="D30" i="3"/>
  <c r="D29" i="3"/>
  <c r="D28" i="3"/>
  <c r="D27" i="3"/>
  <c r="D26" i="3"/>
  <c r="D23" i="3"/>
  <c r="D22" i="3"/>
  <c r="D21" i="3"/>
  <c r="D20" i="3"/>
  <c r="D19" i="3"/>
  <c r="D16" i="3"/>
  <c r="D15" i="3"/>
  <c r="D14" i="3"/>
  <c r="D13" i="3"/>
  <c r="D8" i="3"/>
  <c r="D7" i="3"/>
  <c r="D6" i="3"/>
  <c r="D5" i="3"/>
  <c r="D33" i="4"/>
  <c r="D32" i="4"/>
  <c r="D31" i="4"/>
  <c r="D30" i="4"/>
  <c r="D29" i="4"/>
  <c r="D26" i="4"/>
  <c r="D25" i="4"/>
  <c r="D24" i="4"/>
  <c r="D23" i="4"/>
  <c r="D22" i="4"/>
  <c r="D11" i="4"/>
  <c r="D10" i="4"/>
  <c r="D9" i="4"/>
  <c r="D8" i="4"/>
  <c r="D5" i="4"/>
  <c r="D4" i="4"/>
  <c r="D3" i="4"/>
  <c r="D30" i="5"/>
  <c r="D29" i="5"/>
  <c r="D26" i="5"/>
  <c r="D25" i="5"/>
  <c r="D24" i="5"/>
  <c r="D23" i="5"/>
  <c r="D22" i="5"/>
  <c r="D18" i="5"/>
  <c r="D17" i="5"/>
  <c r="D16" i="5"/>
  <c r="D15" i="5"/>
  <c r="D12" i="5"/>
  <c r="D11" i="5"/>
  <c r="D10" i="5"/>
  <c r="D9" i="5"/>
  <c r="D8" i="5"/>
  <c r="D5" i="5"/>
  <c r="D4" i="5"/>
  <c r="D3" i="5"/>
  <c r="D33" i="6"/>
  <c r="D32" i="6"/>
  <c r="D29" i="6"/>
  <c r="D28" i="6"/>
  <c r="D27" i="6"/>
  <c r="D26" i="6"/>
  <c r="D25" i="6"/>
  <c r="D22" i="6"/>
  <c r="D21" i="6"/>
  <c r="D20" i="6"/>
  <c r="D19" i="6"/>
  <c r="D14" i="6"/>
  <c r="D13" i="6"/>
  <c r="D12" i="6"/>
  <c r="D11" i="6"/>
  <c r="D8" i="6"/>
  <c r="D7" i="6"/>
  <c r="D6" i="6"/>
  <c r="D5" i="6"/>
  <c r="D17" i="7"/>
  <c r="D16" i="7"/>
  <c r="D15" i="7"/>
  <c r="D14" i="7"/>
  <c r="D11" i="7"/>
  <c r="H11" i="7" s="1"/>
  <c r="D10" i="7"/>
  <c r="H10" i="7" s="1"/>
  <c r="D9" i="7"/>
  <c r="H9" i="7" s="1"/>
  <c r="D8" i="7"/>
  <c r="H8" i="7" s="1"/>
  <c r="D7" i="7"/>
  <c r="H7" i="7" s="1"/>
  <c r="J13" i="14" l="1"/>
  <c r="J33" i="14" s="1"/>
  <c r="I26" i="2" l="1"/>
  <c r="I25" i="2"/>
  <c r="I24" i="2"/>
  <c r="J28" i="2" s="1"/>
  <c r="I21" i="2"/>
  <c r="I20" i="2"/>
  <c r="I19" i="2"/>
  <c r="I18" i="2"/>
  <c r="I17" i="2"/>
  <c r="J21" i="2" s="1"/>
  <c r="I14" i="2"/>
  <c r="I13" i="2"/>
  <c r="I12" i="2"/>
  <c r="I11" i="2"/>
  <c r="I10" i="2"/>
  <c r="I7" i="2"/>
  <c r="I6" i="2"/>
  <c r="I5" i="2"/>
  <c r="I4" i="2"/>
  <c r="I3" i="2"/>
  <c r="I30" i="3"/>
  <c r="I29" i="3"/>
  <c r="I28" i="3"/>
  <c r="I27" i="3"/>
  <c r="I26" i="3"/>
  <c r="I23" i="3"/>
  <c r="I22" i="3"/>
  <c r="I21" i="3"/>
  <c r="I20" i="3"/>
  <c r="I19" i="3"/>
  <c r="J23" i="3" s="1"/>
  <c r="I16" i="3"/>
  <c r="I15" i="3"/>
  <c r="I14" i="3"/>
  <c r="I13" i="3"/>
  <c r="J16" i="3" s="1"/>
  <c r="I8" i="3"/>
  <c r="I7" i="3"/>
  <c r="I6" i="3"/>
  <c r="I5" i="3"/>
  <c r="J9" i="3" s="1"/>
  <c r="I33" i="4"/>
  <c r="I32" i="4"/>
  <c r="I31" i="4"/>
  <c r="I30" i="4"/>
  <c r="I29" i="4"/>
  <c r="I26" i="4"/>
  <c r="I25" i="4"/>
  <c r="I24" i="4"/>
  <c r="I23" i="4"/>
  <c r="I22" i="4"/>
  <c r="I11" i="4"/>
  <c r="I10" i="4"/>
  <c r="I9" i="4"/>
  <c r="I8" i="4"/>
  <c r="I5" i="4"/>
  <c r="I4" i="4"/>
  <c r="I3" i="4"/>
  <c r="I30" i="5"/>
  <c r="I29" i="5"/>
  <c r="I26" i="5"/>
  <c r="I25" i="5"/>
  <c r="I24" i="5"/>
  <c r="I23" i="5"/>
  <c r="I22" i="5"/>
  <c r="J26" i="5" s="1"/>
  <c r="I18" i="5"/>
  <c r="I17" i="5"/>
  <c r="I16" i="5"/>
  <c r="I15" i="5"/>
  <c r="J19" i="5" s="1"/>
  <c r="I12" i="5"/>
  <c r="I11" i="5"/>
  <c r="I10" i="5"/>
  <c r="I9" i="5"/>
  <c r="I8" i="5"/>
  <c r="I5" i="5"/>
  <c r="I4" i="5"/>
  <c r="I3" i="5"/>
  <c r="I33" i="6"/>
  <c r="I32" i="6"/>
  <c r="I29" i="6"/>
  <c r="I28" i="6"/>
  <c r="I27" i="6"/>
  <c r="I26" i="6"/>
  <c r="I25" i="6"/>
  <c r="I22" i="6"/>
  <c r="I21" i="6"/>
  <c r="I20" i="6"/>
  <c r="I19" i="6"/>
  <c r="I14" i="6"/>
  <c r="I13" i="6"/>
  <c r="I12" i="6"/>
  <c r="I11" i="6"/>
  <c r="I8" i="6"/>
  <c r="I7" i="6"/>
  <c r="I6" i="6"/>
  <c r="I5" i="6"/>
  <c r="J18" i="7"/>
  <c r="I17" i="7"/>
  <c r="I16" i="7"/>
  <c r="I15" i="7"/>
  <c r="I14" i="7"/>
  <c r="I11" i="7"/>
  <c r="I10" i="7"/>
  <c r="I9" i="7"/>
  <c r="I8" i="7"/>
  <c r="I7" i="7"/>
  <c r="M29" i="13"/>
  <c r="L29" i="13"/>
  <c r="N29" i="13" s="1"/>
  <c r="D4" i="14" s="1"/>
  <c r="M28" i="13"/>
  <c r="L28" i="13"/>
  <c r="M27" i="13"/>
  <c r="L27" i="13"/>
  <c r="M26" i="13"/>
  <c r="L26" i="13"/>
  <c r="M25" i="13"/>
  <c r="L25" i="13"/>
  <c r="N25" i="13" s="1"/>
  <c r="H4" i="14" s="1"/>
  <c r="M24" i="13"/>
  <c r="L24" i="13"/>
  <c r="G29" i="13"/>
  <c r="C10" i="14" s="1"/>
  <c r="G28" i="13"/>
  <c r="D10" i="14" s="1"/>
  <c r="G27" i="13"/>
  <c r="E10" i="14" s="1"/>
  <c r="G26" i="13"/>
  <c r="F10" i="14" s="1"/>
  <c r="G25" i="13"/>
  <c r="G10" i="14" s="1"/>
  <c r="G24" i="13"/>
  <c r="H10" i="14" s="1"/>
  <c r="G23" i="13"/>
  <c r="I10" i="14" s="1"/>
  <c r="E29" i="13"/>
  <c r="C9" i="14" s="1"/>
  <c r="E28" i="13"/>
  <c r="D9" i="14" s="1"/>
  <c r="E27" i="13"/>
  <c r="E9" i="14" s="1"/>
  <c r="E26" i="13"/>
  <c r="F9" i="14" s="1"/>
  <c r="E25" i="13"/>
  <c r="G9" i="14" s="1"/>
  <c r="E24" i="13"/>
  <c r="H9" i="14" s="1"/>
  <c r="E23" i="13"/>
  <c r="I9" i="14" s="1"/>
  <c r="C29" i="13"/>
  <c r="C6" i="14" s="1"/>
  <c r="C28" i="13"/>
  <c r="D6" i="14" s="1"/>
  <c r="C27" i="13"/>
  <c r="E6" i="14" s="1"/>
  <c r="C26" i="13"/>
  <c r="F6" i="14" s="1"/>
  <c r="C25" i="13"/>
  <c r="G6" i="14" s="1"/>
  <c r="C24" i="13"/>
  <c r="H6" i="14" s="1"/>
  <c r="C23" i="13"/>
  <c r="I6" i="14" s="1"/>
  <c r="B29" i="13"/>
  <c r="C7" i="14" s="1"/>
  <c r="B28" i="13"/>
  <c r="D7" i="14" s="1"/>
  <c r="B27" i="13"/>
  <c r="E7" i="14" s="1"/>
  <c r="B26" i="13"/>
  <c r="F7" i="14" s="1"/>
  <c r="B25" i="13"/>
  <c r="G7" i="14" s="1"/>
  <c r="B24" i="13"/>
  <c r="H7" i="14" s="1"/>
  <c r="B23" i="13"/>
  <c r="I7" i="14" s="1"/>
  <c r="S4" i="13"/>
  <c r="O5" i="13"/>
  <c r="T12" i="13"/>
  <c r="Q12" i="13" s="1"/>
  <c r="T11" i="13"/>
  <c r="Q11" i="13" s="1"/>
  <c r="T10" i="13"/>
  <c r="Q10" i="13" s="1"/>
  <c r="T9" i="13"/>
  <c r="Q9" i="13" s="1"/>
  <c r="T8" i="13"/>
  <c r="T7" i="13"/>
  <c r="T6" i="13"/>
  <c r="J23" i="13" s="1"/>
  <c r="I17" i="14" s="1"/>
  <c r="T5" i="13"/>
  <c r="Q5" i="13" s="1"/>
  <c r="T4" i="13"/>
  <c r="Q4" i="13" s="1"/>
  <c r="T3" i="13"/>
  <c r="H5" i="13"/>
  <c r="I12" i="13"/>
  <c r="H12" i="13" s="1"/>
  <c r="I11" i="13"/>
  <c r="I28" i="13" s="1"/>
  <c r="D16" i="14" s="1"/>
  <c r="I10" i="13"/>
  <c r="I27" i="13" s="1"/>
  <c r="E16" i="14" s="1"/>
  <c r="I9" i="13"/>
  <c r="H9" i="13" s="1"/>
  <c r="I8" i="13"/>
  <c r="H8" i="13" s="1"/>
  <c r="I7" i="13"/>
  <c r="I24" i="13" s="1"/>
  <c r="H16" i="14" s="1"/>
  <c r="I6" i="13"/>
  <c r="H6" i="13" s="1"/>
  <c r="I5" i="13"/>
  <c r="F5" i="13" s="1"/>
  <c r="I4" i="13"/>
  <c r="H4" i="13" s="1"/>
  <c r="I3" i="13"/>
  <c r="D3" i="13" s="1"/>
  <c r="R14" i="13"/>
  <c r="R15" i="13" s="1"/>
  <c r="P14" i="13"/>
  <c r="P15" i="13" s="1"/>
  <c r="N14" i="13"/>
  <c r="N15" i="13" s="1"/>
  <c r="G14" i="13"/>
  <c r="G15" i="13" s="1"/>
  <c r="E14" i="13"/>
  <c r="E15" i="13" s="1"/>
  <c r="C14" i="13"/>
  <c r="C15" i="13" s="1"/>
  <c r="S3" i="13" l="1"/>
  <c r="Q3" i="13"/>
  <c r="O3" i="13"/>
  <c r="J8" i="6"/>
  <c r="J22" i="6"/>
  <c r="D5" i="13"/>
  <c r="H3" i="13"/>
  <c r="H16" i="13" s="1"/>
  <c r="H17" i="13" s="1"/>
  <c r="S5" i="13"/>
  <c r="J5" i="4"/>
  <c r="J12" i="4"/>
  <c r="J26" i="4"/>
  <c r="J7" i="2"/>
  <c r="F4" i="13"/>
  <c r="D4" i="13"/>
  <c r="J15" i="6"/>
  <c r="J29" i="6"/>
  <c r="J30" i="3"/>
  <c r="F3" i="13"/>
  <c r="F16" i="13" s="1"/>
  <c r="F17" i="13" s="1"/>
  <c r="O4" i="13"/>
  <c r="N24" i="13"/>
  <c r="I4" i="14" s="1"/>
  <c r="J5" i="5"/>
  <c r="J12" i="5"/>
  <c r="J33" i="4"/>
  <c r="J14" i="2"/>
  <c r="J11" i="7"/>
  <c r="N28" i="13"/>
  <c r="E4" i="14" s="1"/>
  <c r="N27" i="13"/>
  <c r="F4" i="14" s="1"/>
  <c r="N26" i="13"/>
  <c r="G4" i="14" s="1"/>
  <c r="O7" i="14"/>
  <c r="G13" i="14"/>
  <c r="O10" i="14"/>
  <c r="J24" i="13"/>
  <c r="H17" i="14" s="1"/>
  <c r="Q7" i="13"/>
  <c r="C13" i="14"/>
  <c r="D10" i="13"/>
  <c r="F10" i="13"/>
  <c r="H10" i="13"/>
  <c r="E13" i="14"/>
  <c r="F13" i="14"/>
  <c r="H13" i="14"/>
  <c r="D13" i="14"/>
  <c r="O6" i="14"/>
  <c r="B31" i="13"/>
  <c r="S6" i="13"/>
  <c r="Q6" i="13"/>
  <c r="I23" i="13"/>
  <c r="I16" i="14" s="1"/>
  <c r="I13" i="14"/>
  <c r="O9" i="14"/>
  <c r="O10" i="13"/>
  <c r="S10" i="13"/>
  <c r="J27" i="13"/>
  <c r="E17" i="14" s="1"/>
  <c r="O11" i="13"/>
  <c r="S11" i="13"/>
  <c r="J28" i="13"/>
  <c r="D17" i="14" s="1"/>
  <c r="O12" i="13"/>
  <c r="S12" i="13"/>
  <c r="J29" i="13"/>
  <c r="C17" i="14" s="1"/>
  <c r="O9" i="13"/>
  <c r="S9" i="13"/>
  <c r="J26" i="13"/>
  <c r="F17" i="14" s="1"/>
  <c r="F12" i="13"/>
  <c r="C31" i="13"/>
  <c r="I29" i="13"/>
  <c r="C16" i="14" s="1"/>
  <c r="C31" i="14" s="1"/>
  <c r="D12" i="13"/>
  <c r="D11" i="13"/>
  <c r="F11" i="13"/>
  <c r="H11" i="13"/>
  <c r="D9" i="13"/>
  <c r="F9" i="13"/>
  <c r="I26" i="13"/>
  <c r="F16" i="14" s="1"/>
  <c r="S8" i="13"/>
  <c r="Q8" i="13"/>
  <c r="J25" i="13"/>
  <c r="G17" i="14" s="1"/>
  <c r="O8" i="13"/>
  <c r="I25" i="13"/>
  <c r="G16" i="14" s="1"/>
  <c r="D8" i="13"/>
  <c r="F8" i="13"/>
  <c r="M31" i="13"/>
  <c r="S7" i="13"/>
  <c r="O7" i="13"/>
  <c r="G31" i="13"/>
  <c r="D7" i="13"/>
  <c r="H7" i="13"/>
  <c r="F7" i="13"/>
  <c r="E31" i="13"/>
  <c r="O6" i="13"/>
  <c r="T14" i="13"/>
  <c r="T15" i="13" s="1"/>
  <c r="D6" i="13"/>
  <c r="D16" i="13" s="1"/>
  <c r="D17" i="13" s="1"/>
  <c r="F6" i="13"/>
  <c r="M14" i="12"/>
  <c r="M15" i="12" s="1"/>
  <c r="L15" i="12"/>
  <c r="L14" i="12"/>
  <c r="K14" i="12"/>
  <c r="K15" i="12" s="1"/>
  <c r="E14" i="12"/>
  <c r="E15" i="12" s="1"/>
  <c r="D14" i="12"/>
  <c r="D15" i="12" s="1"/>
  <c r="C14" i="12"/>
  <c r="C15" i="12" s="1"/>
  <c r="I4" i="7"/>
  <c r="J4" i="7" s="1"/>
  <c r="G4" i="7"/>
  <c r="I3" i="7"/>
  <c r="G3" i="7"/>
  <c r="D4" i="7"/>
  <c r="D3" i="7"/>
  <c r="H3" i="7" s="1"/>
  <c r="I32" i="8"/>
  <c r="G32" i="8"/>
  <c r="I31" i="8"/>
  <c r="G31" i="8"/>
  <c r="I30" i="8"/>
  <c r="G30" i="8"/>
  <c r="D32" i="8"/>
  <c r="D31" i="8"/>
  <c r="H31" i="8" s="1"/>
  <c r="D30" i="8"/>
  <c r="I20" i="8"/>
  <c r="G20" i="8"/>
  <c r="I19" i="8"/>
  <c r="G19" i="8"/>
  <c r="I18" i="8"/>
  <c r="G18" i="8"/>
  <c r="I17" i="8"/>
  <c r="G17" i="8"/>
  <c r="I16" i="8"/>
  <c r="G16" i="8"/>
  <c r="D20" i="8"/>
  <c r="D19" i="8"/>
  <c r="D18" i="8"/>
  <c r="D17" i="8"/>
  <c r="H17" i="8" s="1"/>
  <c r="D16" i="8"/>
  <c r="I13" i="8"/>
  <c r="G13" i="8"/>
  <c r="I12" i="8"/>
  <c r="G12" i="8"/>
  <c r="J13" i="8" s="1"/>
  <c r="I11" i="8"/>
  <c r="G11" i="8"/>
  <c r="I10" i="8"/>
  <c r="G10" i="8"/>
  <c r="H10" i="8" s="1"/>
  <c r="I9" i="8"/>
  <c r="G9" i="8"/>
  <c r="D13" i="8"/>
  <c r="D12" i="8"/>
  <c r="H12" i="8" s="1"/>
  <c r="D11" i="8"/>
  <c r="D10" i="8"/>
  <c r="D9" i="8"/>
  <c r="O16" i="13" l="1"/>
  <c r="O17" i="13" s="1"/>
  <c r="H32" i="8"/>
  <c r="Q16" i="13"/>
  <c r="Q17" i="13" s="1"/>
  <c r="H16" i="8"/>
  <c r="H19" i="8"/>
  <c r="J20" i="8"/>
  <c r="S16" i="13"/>
  <c r="S17" i="13" s="1"/>
  <c r="O4" i="14"/>
  <c r="O13" i="14" s="1"/>
  <c r="O17" i="14"/>
  <c r="C33" i="14"/>
  <c r="O16" i="14"/>
  <c r="J31" i="13"/>
  <c r="I31" i="13"/>
  <c r="H13" i="8"/>
  <c r="H11" i="8"/>
  <c r="H9" i="8"/>
  <c r="H20" i="8"/>
  <c r="H18" i="8"/>
  <c r="H4" i="7"/>
  <c r="H30" i="8"/>
  <c r="N5" i="12" l="1"/>
  <c r="B34" i="8" l="1"/>
  <c r="B6" i="13" s="1"/>
  <c r="J6" i="13" s="1"/>
  <c r="B35" i="9"/>
  <c r="B5" i="13" s="1"/>
  <c r="J5" i="13" s="1"/>
  <c r="F35" i="10"/>
  <c r="V4" i="13" s="1"/>
  <c r="W4" i="13" s="1"/>
  <c r="E35" i="10"/>
  <c r="M4" i="13" s="1"/>
  <c r="U4" i="13" s="1"/>
  <c r="C35" i="10"/>
  <c r="K4" i="13" s="1"/>
  <c r="L4" i="13" s="1"/>
  <c r="B35" i="10"/>
  <c r="B4" i="13" s="1"/>
  <c r="J4" i="13" s="1"/>
  <c r="F35" i="11"/>
  <c r="V3" i="13" s="1"/>
  <c r="W3" i="13" s="1"/>
  <c r="B35" i="11"/>
  <c r="B3" i="13" s="1"/>
  <c r="C35" i="11"/>
  <c r="K3" i="13" s="1"/>
  <c r="L3" i="13" s="1"/>
  <c r="E35" i="11"/>
  <c r="M3" i="13" s="1"/>
  <c r="U3" i="13" s="1"/>
  <c r="N12" i="12"/>
  <c r="N11" i="12"/>
  <c r="N10" i="12"/>
  <c r="N9" i="12"/>
  <c r="N8" i="12"/>
  <c r="N7" i="12"/>
  <c r="N6" i="12"/>
  <c r="N4" i="12"/>
  <c r="N3" i="12"/>
  <c r="F12" i="12"/>
  <c r="F11" i="12"/>
  <c r="F10" i="12"/>
  <c r="F9" i="12"/>
  <c r="F8" i="12"/>
  <c r="F7" i="12"/>
  <c r="F6" i="12"/>
  <c r="F5" i="12"/>
  <c r="F4" i="12"/>
  <c r="F3" i="12"/>
  <c r="N14" i="12" l="1"/>
  <c r="N15" i="12" s="1"/>
  <c r="F14" i="12"/>
  <c r="F15" i="12" s="1"/>
  <c r="I6" i="8"/>
  <c r="G6" i="8"/>
  <c r="I5" i="8"/>
  <c r="G5" i="8"/>
  <c r="I4" i="8"/>
  <c r="G4" i="8"/>
  <c r="I3" i="8"/>
  <c r="G3" i="8"/>
  <c r="I33" i="9"/>
  <c r="G33" i="9"/>
  <c r="D6" i="8"/>
  <c r="D5" i="8"/>
  <c r="D4" i="8"/>
  <c r="D3" i="8"/>
  <c r="D33" i="9"/>
  <c r="I30" i="9"/>
  <c r="G30" i="9"/>
  <c r="I29" i="9"/>
  <c r="G29" i="9"/>
  <c r="I28" i="9"/>
  <c r="G28" i="9"/>
  <c r="I27" i="9"/>
  <c r="G27" i="9"/>
  <c r="I26" i="9"/>
  <c r="G26" i="9"/>
  <c r="D30" i="9"/>
  <c r="D29" i="9"/>
  <c r="D28" i="9"/>
  <c r="H28" i="9" s="1"/>
  <c r="D27" i="9"/>
  <c r="D26" i="9"/>
  <c r="H26" i="9" s="1"/>
  <c r="I23" i="9"/>
  <c r="G23" i="9"/>
  <c r="I22" i="9"/>
  <c r="G22" i="9"/>
  <c r="I21" i="9"/>
  <c r="G21" i="9"/>
  <c r="I20" i="9"/>
  <c r="G20" i="9"/>
  <c r="I19" i="9"/>
  <c r="G19" i="9"/>
  <c r="D23" i="9"/>
  <c r="D22" i="9"/>
  <c r="D21" i="9"/>
  <c r="D20" i="9"/>
  <c r="J23" i="9" s="1"/>
  <c r="D19" i="9"/>
  <c r="I16" i="9"/>
  <c r="G16" i="9"/>
  <c r="H16" i="9" s="1"/>
  <c r="I15" i="9"/>
  <c r="G15" i="9"/>
  <c r="I14" i="9"/>
  <c r="G14" i="9"/>
  <c r="I13" i="9"/>
  <c r="G13" i="9"/>
  <c r="I12" i="9"/>
  <c r="G12" i="9"/>
  <c r="D16" i="9"/>
  <c r="D15" i="9"/>
  <c r="D14" i="9"/>
  <c r="D13" i="9"/>
  <c r="J16" i="9" s="1"/>
  <c r="D12" i="9"/>
  <c r="I9" i="9"/>
  <c r="G9" i="9"/>
  <c r="I8" i="9"/>
  <c r="G8" i="9"/>
  <c r="I7" i="9"/>
  <c r="G7" i="9"/>
  <c r="I6" i="9"/>
  <c r="G6" i="9"/>
  <c r="I5" i="9"/>
  <c r="G5" i="9"/>
  <c r="D9" i="9"/>
  <c r="D8" i="9"/>
  <c r="D7" i="9"/>
  <c r="D6" i="9"/>
  <c r="J9" i="9" s="1"/>
  <c r="D5" i="9"/>
  <c r="H20" i="9" l="1"/>
  <c r="J30" i="9"/>
  <c r="J6" i="8"/>
  <c r="H4" i="8"/>
  <c r="H6" i="8"/>
  <c r="H5" i="8"/>
  <c r="H3" i="8"/>
  <c r="H33" i="9"/>
  <c r="H30" i="9"/>
  <c r="H29" i="9"/>
  <c r="H27" i="9"/>
  <c r="H22" i="9"/>
  <c r="H23" i="9"/>
  <c r="H21" i="9"/>
  <c r="H19" i="9"/>
  <c r="H14" i="9"/>
  <c r="H12" i="9"/>
  <c r="H15" i="9"/>
  <c r="H13" i="9"/>
  <c r="H9" i="9"/>
  <c r="H5" i="9"/>
  <c r="H8" i="9"/>
  <c r="H7" i="9"/>
  <c r="H6" i="9"/>
  <c r="I32" i="10"/>
  <c r="G32" i="10"/>
  <c r="I31" i="10"/>
  <c r="G31" i="10"/>
  <c r="I30" i="10"/>
  <c r="G30" i="10"/>
  <c r="I29" i="10"/>
  <c r="G29" i="10"/>
  <c r="I28" i="10"/>
  <c r="G28" i="10"/>
  <c r="D32" i="10"/>
  <c r="D31" i="10"/>
  <c r="H31" i="10" s="1"/>
  <c r="D30" i="10"/>
  <c r="D29" i="10"/>
  <c r="D28" i="10"/>
  <c r="J32" i="10" s="1"/>
  <c r="I22" i="10"/>
  <c r="G22" i="10"/>
  <c r="I25" i="10"/>
  <c r="I24" i="10"/>
  <c r="I23" i="10"/>
  <c r="I21" i="10"/>
  <c r="I18" i="10"/>
  <c r="I17" i="10"/>
  <c r="I16" i="10"/>
  <c r="I15" i="10"/>
  <c r="I14" i="10"/>
  <c r="G25" i="10"/>
  <c r="G24" i="10"/>
  <c r="G23" i="10"/>
  <c r="G21" i="10"/>
  <c r="D25" i="10"/>
  <c r="D24" i="10"/>
  <c r="H24" i="10" s="1"/>
  <c r="D23" i="10"/>
  <c r="D22" i="10"/>
  <c r="D21" i="10"/>
  <c r="J25" i="10" s="1"/>
  <c r="G18" i="10"/>
  <c r="G17" i="10"/>
  <c r="G16" i="10"/>
  <c r="G15" i="10"/>
  <c r="G14" i="10"/>
  <c r="G19" i="10" s="1"/>
  <c r="D18" i="10"/>
  <c r="D17" i="10"/>
  <c r="D16" i="10"/>
  <c r="H16" i="10" s="1"/>
  <c r="D15" i="10"/>
  <c r="D14" i="10"/>
  <c r="J18" i="10" s="1"/>
  <c r="H14" i="10" l="1"/>
  <c r="H18" i="10"/>
  <c r="H29" i="10"/>
  <c r="H32" i="10"/>
  <c r="H30" i="10"/>
  <c r="H28" i="10"/>
  <c r="H22" i="10"/>
  <c r="H25" i="10"/>
  <c r="H23" i="10"/>
  <c r="H21" i="10"/>
  <c r="H17" i="10"/>
  <c r="H15" i="10"/>
  <c r="I11" i="10"/>
  <c r="G11" i="10"/>
  <c r="I10" i="10"/>
  <c r="G10" i="10"/>
  <c r="I9" i="10"/>
  <c r="G9" i="10"/>
  <c r="I8" i="10"/>
  <c r="G8" i="10"/>
  <c r="I7" i="10"/>
  <c r="G7" i="10"/>
  <c r="D11" i="10"/>
  <c r="D10" i="10"/>
  <c r="D9" i="10"/>
  <c r="D8" i="10"/>
  <c r="D7" i="10"/>
  <c r="I4" i="10"/>
  <c r="G4" i="10"/>
  <c r="I3" i="10"/>
  <c r="G3" i="10"/>
  <c r="D4" i="10"/>
  <c r="D3" i="10"/>
  <c r="I32" i="11"/>
  <c r="G32" i="11"/>
  <c r="I31" i="11"/>
  <c r="G31" i="11"/>
  <c r="D32" i="11"/>
  <c r="D31" i="11"/>
  <c r="H31" i="11" s="1"/>
  <c r="I25" i="11"/>
  <c r="G25" i="11"/>
  <c r="I24" i="11"/>
  <c r="G24" i="11"/>
  <c r="D25" i="11"/>
  <c r="D24" i="11"/>
  <c r="I18" i="11"/>
  <c r="G18" i="11"/>
  <c r="I17" i="11"/>
  <c r="G17" i="11"/>
  <c r="D18" i="11"/>
  <c r="D17" i="11"/>
  <c r="H3" i="10" l="1"/>
  <c r="H11" i="10"/>
  <c r="H10" i="10"/>
  <c r="H9" i="10"/>
  <c r="H8" i="10"/>
  <c r="H7" i="10"/>
  <c r="J11" i="10"/>
  <c r="H4" i="10"/>
  <c r="H32" i="11"/>
  <c r="H24" i="11"/>
  <c r="H25" i="11"/>
  <c r="H18" i="11"/>
  <c r="H17" i="11"/>
  <c r="F33" i="5" l="1"/>
  <c r="V9" i="13" s="1"/>
  <c r="W9" i="13" s="1"/>
  <c r="E33" i="5"/>
  <c r="M9" i="13" s="1"/>
  <c r="U9" i="13" s="1"/>
  <c r="C33" i="5"/>
  <c r="K9" i="13" s="1"/>
  <c r="L9" i="13" s="1"/>
  <c r="B33" i="5"/>
  <c r="B9" i="13" s="1"/>
  <c r="J9" i="13" s="1"/>
  <c r="B35" i="2" l="1"/>
  <c r="C35" i="2"/>
  <c r="E35" i="2"/>
  <c r="B34" i="3"/>
  <c r="C34" i="3"/>
  <c r="E34" i="3"/>
  <c r="B35" i="4"/>
  <c r="C35" i="4"/>
  <c r="E35" i="4"/>
  <c r="E35" i="6"/>
  <c r="J9" i="12"/>
  <c r="O9" i="12" s="1"/>
  <c r="B9" i="12"/>
  <c r="G9" i="12" s="1"/>
  <c r="H9" i="12"/>
  <c r="I9" i="12" s="1"/>
  <c r="B35" i="6"/>
  <c r="C35" i="6"/>
  <c r="B35" i="7"/>
  <c r="C35" i="7"/>
  <c r="E35" i="7"/>
  <c r="I34" i="8"/>
  <c r="B6" i="12"/>
  <c r="G6" i="12" s="1"/>
  <c r="C34" i="8"/>
  <c r="E34" i="8"/>
  <c r="E35" i="9"/>
  <c r="I35" i="9"/>
  <c r="C35" i="9"/>
  <c r="B5" i="12"/>
  <c r="G5" i="12" s="1"/>
  <c r="J3" i="12"/>
  <c r="O3" i="12" s="1"/>
  <c r="B3" i="12"/>
  <c r="G3" i="12" s="1"/>
  <c r="J4" i="12"/>
  <c r="O4" i="12" s="1"/>
  <c r="H4" i="12"/>
  <c r="I4" i="12" s="1"/>
  <c r="B4" i="12"/>
  <c r="G4" i="12" s="1"/>
  <c r="I33" i="11"/>
  <c r="J4" i="10" s="1"/>
  <c r="G33" i="11"/>
  <c r="D33" i="11"/>
  <c r="H3" i="12"/>
  <c r="I3" i="12" s="1"/>
  <c r="I28" i="11"/>
  <c r="I27" i="11"/>
  <c r="I26" i="11"/>
  <c r="G28" i="11"/>
  <c r="G27" i="11"/>
  <c r="G26" i="11"/>
  <c r="D28" i="11"/>
  <c r="D27" i="11"/>
  <c r="D26" i="11"/>
  <c r="I21" i="11"/>
  <c r="I20" i="11"/>
  <c r="I19" i="11"/>
  <c r="G21" i="11"/>
  <c r="G20" i="11"/>
  <c r="G19" i="11"/>
  <c r="D21" i="11"/>
  <c r="D20" i="11"/>
  <c r="D19" i="11"/>
  <c r="J5" i="12" l="1"/>
  <c r="O5" i="12" s="1"/>
  <c r="M5" i="13"/>
  <c r="U5" i="13" s="1"/>
  <c r="R6" i="12"/>
  <c r="X6" i="13"/>
  <c r="R5" i="12"/>
  <c r="X5" i="13"/>
  <c r="H10" i="12"/>
  <c r="I10" i="12" s="1"/>
  <c r="K10" i="13"/>
  <c r="L10" i="13" s="1"/>
  <c r="J6" i="12"/>
  <c r="O6" i="12" s="1"/>
  <c r="M6" i="13"/>
  <c r="U6" i="13" s="1"/>
  <c r="H12" i="12"/>
  <c r="I12" i="12" s="1"/>
  <c r="K12" i="13"/>
  <c r="L12" i="13" s="1"/>
  <c r="H5" i="12"/>
  <c r="I5" i="12" s="1"/>
  <c r="K5" i="13"/>
  <c r="L5" i="13" s="1"/>
  <c r="H6" i="12"/>
  <c r="I6" i="12" s="1"/>
  <c r="K6" i="13"/>
  <c r="L6" i="13" s="1"/>
  <c r="H11" i="12"/>
  <c r="I11" i="12" s="1"/>
  <c r="K11" i="13"/>
  <c r="L11" i="13" s="1"/>
  <c r="H8" i="12"/>
  <c r="I8" i="12" s="1"/>
  <c r="K8" i="13"/>
  <c r="L8" i="13" s="1"/>
  <c r="J12" i="12"/>
  <c r="O12" i="12" s="1"/>
  <c r="M12" i="13"/>
  <c r="U12" i="13" s="1"/>
  <c r="J11" i="12"/>
  <c r="O11" i="12" s="1"/>
  <c r="M11" i="13"/>
  <c r="U11" i="13" s="1"/>
  <c r="J10" i="12"/>
  <c r="O10" i="12" s="1"/>
  <c r="M10" i="13"/>
  <c r="U10" i="13" s="1"/>
  <c r="J8" i="12"/>
  <c r="O8" i="12" s="1"/>
  <c r="M8" i="13"/>
  <c r="U8" i="13" s="1"/>
  <c r="B12" i="12"/>
  <c r="G12" i="12" s="1"/>
  <c r="B12" i="13"/>
  <c r="J12" i="13" s="1"/>
  <c r="B11" i="12"/>
  <c r="G11" i="12" s="1"/>
  <c r="B11" i="13"/>
  <c r="J11" i="13" s="1"/>
  <c r="B10" i="12"/>
  <c r="G10" i="12" s="1"/>
  <c r="B10" i="13"/>
  <c r="J10" i="13" s="1"/>
  <c r="B8" i="12"/>
  <c r="G8" i="12" s="1"/>
  <c r="B8" i="13"/>
  <c r="J8" i="13" s="1"/>
  <c r="J7" i="12"/>
  <c r="O7" i="12" s="1"/>
  <c r="M7" i="13"/>
  <c r="U7" i="13" s="1"/>
  <c r="B7" i="12"/>
  <c r="G7" i="12" s="1"/>
  <c r="B7" i="13"/>
  <c r="J7" i="13" s="1"/>
  <c r="H7" i="12"/>
  <c r="I7" i="12" s="1"/>
  <c r="K7" i="13"/>
  <c r="L7" i="13" s="1"/>
  <c r="H28" i="11"/>
  <c r="H27" i="11"/>
  <c r="H26" i="11"/>
  <c r="J28" i="11"/>
  <c r="H21" i="11"/>
  <c r="H20" i="11"/>
  <c r="H19" i="11"/>
  <c r="J21" i="11"/>
  <c r="H33" i="11"/>
  <c r="F35" i="4"/>
  <c r="P9" i="12"/>
  <c r="Q9" i="12" s="1"/>
  <c r="F35" i="6"/>
  <c r="F35" i="7"/>
  <c r="G34" i="8"/>
  <c r="F34" i="8"/>
  <c r="P4" i="12"/>
  <c r="Q4" i="12" s="1"/>
  <c r="P10" i="12" l="1"/>
  <c r="Q10" i="12" s="1"/>
  <c r="V10" i="13"/>
  <c r="W10" i="13" s="1"/>
  <c r="P6" i="12"/>
  <c r="Q6" i="12" s="1"/>
  <c r="V6" i="13"/>
  <c r="W6" i="13" s="1"/>
  <c r="P8" i="12"/>
  <c r="Q8" i="12" s="1"/>
  <c r="V8" i="13"/>
  <c r="W8" i="13" s="1"/>
  <c r="O14" i="12"/>
  <c r="O15" i="12" s="1"/>
  <c r="U14" i="13"/>
  <c r="U15" i="13" s="1"/>
  <c r="G14" i="12"/>
  <c r="G15" i="12" s="1"/>
  <c r="P7" i="12"/>
  <c r="Q7" i="12" s="1"/>
  <c r="V7" i="13"/>
  <c r="W7" i="13" s="1"/>
  <c r="H35" i="11"/>
  <c r="H35" i="9"/>
  <c r="P3" i="12"/>
  <c r="Q3" i="12" s="1"/>
  <c r="F35" i="9" l="1"/>
  <c r="J35" i="11"/>
  <c r="I35" i="11"/>
  <c r="I35" i="10"/>
  <c r="J35" i="9"/>
  <c r="J34" i="8"/>
  <c r="I35" i="7"/>
  <c r="I35" i="6"/>
  <c r="I33" i="5"/>
  <c r="I35" i="2"/>
  <c r="I34" i="3"/>
  <c r="J35" i="4"/>
  <c r="I35" i="4"/>
  <c r="F34" i="3"/>
  <c r="V11" i="13" s="1"/>
  <c r="W11" i="13" s="1"/>
  <c r="F35" i="2"/>
  <c r="R4" i="12" l="1"/>
  <c r="X4" i="13"/>
  <c r="R3" i="12"/>
  <c r="X3" i="13"/>
  <c r="S6" i="12"/>
  <c r="Y6" i="13"/>
  <c r="S3" i="12"/>
  <c r="Y3" i="13"/>
  <c r="P12" i="12"/>
  <c r="Q12" i="12" s="1"/>
  <c r="V12" i="13"/>
  <c r="W12" i="13" s="1"/>
  <c r="S5" i="12"/>
  <c r="Y5" i="13"/>
  <c r="P5" i="12"/>
  <c r="Q5" i="12" s="1"/>
  <c r="V5" i="13"/>
  <c r="W5" i="13" s="1"/>
  <c r="S10" i="12"/>
  <c r="Y10" i="13"/>
  <c r="F24" i="14" s="1"/>
  <c r="F31" i="14" s="1"/>
  <c r="F33" i="14" s="1"/>
  <c r="R12" i="12"/>
  <c r="X12" i="13"/>
  <c r="R11" i="12"/>
  <c r="X11" i="13"/>
  <c r="R10" i="12"/>
  <c r="X10" i="13"/>
  <c r="R9" i="12"/>
  <c r="X9" i="13"/>
  <c r="R8" i="12"/>
  <c r="X8" i="13"/>
  <c r="R7" i="12"/>
  <c r="X7" i="13"/>
  <c r="P11" i="12"/>
  <c r="Q11" i="12" s="1"/>
  <c r="J35" i="2"/>
  <c r="J34" i="3"/>
  <c r="J35" i="7"/>
  <c r="J33" i="5"/>
  <c r="J35" i="6"/>
  <c r="J35" i="10"/>
  <c r="S4" i="12" l="1"/>
  <c r="Y4" i="13"/>
  <c r="S12" i="12"/>
  <c r="Y12" i="13"/>
  <c r="D24" i="14" s="1"/>
  <c r="D31" i="14" s="1"/>
  <c r="D33" i="14" s="1"/>
  <c r="S11" i="12"/>
  <c r="Y11" i="13"/>
  <c r="E24" i="14" s="1"/>
  <c r="E31" i="14" s="1"/>
  <c r="E33" i="14" s="1"/>
  <c r="S9" i="12"/>
  <c r="Y9" i="13"/>
  <c r="G24" i="14" s="1"/>
  <c r="G31" i="14" s="1"/>
  <c r="G33" i="14" s="1"/>
  <c r="S8" i="12"/>
  <c r="Y8" i="13"/>
  <c r="H24" i="14" s="1"/>
  <c r="H31" i="14" s="1"/>
  <c r="H33" i="14" s="1"/>
  <c r="S7" i="12"/>
  <c r="Y7" i="13"/>
  <c r="I24" i="14" s="1"/>
  <c r="O24" i="14" l="1"/>
  <c r="O31" i="14" s="1"/>
  <c r="O33" i="14" s="1"/>
  <c r="I31" i="14"/>
  <c r="I33" i="14" s="1"/>
  <c r="I14" i="13"/>
  <c r="I15" i="13" s="1"/>
  <c r="J3" i="13" l="1"/>
  <c r="J14" i="13" s="1"/>
  <c r="J15" i="13" s="1"/>
</calcChain>
</file>

<file path=xl/comments1.xml><?xml version="1.0" encoding="utf-8"?>
<comments xmlns="http://schemas.openxmlformats.org/spreadsheetml/2006/main">
  <authors>
    <author>Mark D. Walker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Mark D. Walker:</t>
        </r>
        <r>
          <rPr>
            <sz val="9"/>
            <color indexed="81"/>
            <rFont val="Tahoma"/>
            <family val="2"/>
          </rPr>
          <t xml:space="preserve">
51.500.00.3120.0631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</rPr>
          <t>Mark D. Walker:</t>
        </r>
        <r>
          <rPr>
            <sz val="9"/>
            <color indexed="81"/>
            <rFont val="Tahoma"/>
            <family val="2"/>
          </rPr>
          <t xml:space="preserve">
51.500.00.3120.0631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Mark D. Walker:</t>
        </r>
        <r>
          <rPr>
            <sz val="9"/>
            <color indexed="81"/>
            <rFont val="Tahoma"/>
            <family val="2"/>
          </rPr>
          <t xml:space="preserve">
51.500.00.3120.0631</t>
        </r>
      </text>
    </comment>
  </commentList>
</comments>
</file>

<file path=xl/sharedStrings.xml><?xml version="1.0" encoding="utf-8"?>
<sst xmlns="http://schemas.openxmlformats.org/spreadsheetml/2006/main" count="259" uniqueCount="101">
  <si>
    <t># of Meals Sold @ $3.50</t>
  </si>
  <si>
    <t>Calculation of Regular Meals Sales</t>
  </si>
  <si>
    <t>Sales on Michael's Invoice (full price)</t>
  </si>
  <si>
    <t>Day of Month</t>
  </si>
  <si>
    <t>Total</t>
  </si>
  <si>
    <t># of Lunches Sold</t>
  </si>
  <si>
    <t># of Breakfast</t>
  </si>
  <si>
    <t># of Breakfast Sold at full price</t>
  </si>
  <si>
    <t>$ of Breakfast @ 2.00</t>
  </si>
  <si>
    <t>Cost of Meals for the week Less Sales</t>
  </si>
  <si>
    <t>Total Lunches Sold @ full Price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</si>
  <si>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</si>
  <si>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</si>
  <si>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</si>
  <si>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</si>
  <si>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</si>
  <si>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</si>
  <si>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</si>
  <si>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</si>
  <si>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</si>
  <si>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</si>
  <si>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Breakfast Free Meal</t>
  </si>
  <si>
    <t>Breakfast Reduced Meals</t>
  </si>
  <si>
    <t>Lunch Free Meals</t>
  </si>
  <si>
    <t>Lunch Reduced Meals</t>
  </si>
  <si>
    <t># Paid Meals</t>
  </si>
  <si>
    <t>Cost to School</t>
  </si>
  <si>
    <t>$ of Meals Sold @ 3.50</t>
  </si>
  <si>
    <t>Net Amount for Lunch Program</t>
  </si>
  <si>
    <t>includes 20 bulk meals</t>
  </si>
  <si>
    <t>includes commodities</t>
  </si>
  <si>
    <t>includes commodities &amp; 19 sack lunches</t>
  </si>
  <si>
    <t>Last day of school</t>
  </si>
  <si>
    <t>St. Rd Lunch</t>
  </si>
  <si>
    <t>St Start</t>
  </si>
  <si>
    <t>Fed Break</t>
  </si>
  <si>
    <t>Fed Lunch</t>
  </si>
  <si>
    <t>includes commodities &amp; credit</t>
  </si>
  <si>
    <t>includes commodities &amp; 11 sack lunches</t>
  </si>
  <si>
    <t>B. Fees</t>
  </si>
  <si>
    <t>L. Fees</t>
  </si>
  <si>
    <t>Red.</t>
  </si>
  <si>
    <t>Free</t>
  </si>
  <si>
    <t>Paid</t>
  </si>
  <si>
    <t>Tital</t>
  </si>
  <si>
    <t>P. Break</t>
  </si>
  <si>
    <t>P. Lunch</t>
  </si>
  <si>
    <r>
      <t>1</t>
    </r>
    <r>
      <rPr>
        <sz val="10"/>
        <rFont val="Arial"/>
        <family val="2"/>
      </rPr>
      <t>1-950-00-0000-1611-000-0000</t>
    </r>
  </si>
  <si>
    <t>SALES TO STUDENTS</t>
  </si>
  <si>
    <t>11-950-00-0000-1956-000-0000</t>
  </si>
  <si>
    <t>Svc Provided CSFA Local</t>
  </si>
  <si>
    <t>11-950-00-0000-3956-000-3164</t>
  </si>
  <si>
    <t>STATE SMART START</t>
  </si>
  <si>
    <t>11-950-00-0000-3956-000-3169</t>
  </si>
  <si>
    <t>STATE REDUCED LUNCH REIMBURSMENT</t>
  </si>
  <si>
    <t>11-950-00-0000-4954-000-4550</t>
  </si>
  <si>
    <t>USDA COMMODITIES</t>
  </si>
  <si>
    <t>11-950-00-0000-4954-000-4553</t>
  </si>
  <si>
    <t>CHILD NUTRITION PROGRAM - BREAKFAST</t>
  </si>
  <si>
    <r>
      <t>1</t>
    </r>
    <r>
      <rPr>
        <sz val="10"/>
        <rFont val="Arial"/>
        <family val="2"/>
      </rPr>
      <t>1-950-00-0000-4954-000-4555</t>
    </r>
  </si>
  <si>
    <t>CHILD NUTRITION PROGRAM - LUNCH</t>
  </si>
  <si>
    <r>
      <t>1</t>
    </r>
    <r>
      <rPr>
        <sz val="10"/>
        <rFont val="Arial"/>
        <family val="2"/>
      </rPr>
      <t>1-950-00-0000-5211-000-0000</t>
    </r>
  </si>
  <si>
    <t>TRANSFER FROM GENERAL FUND</t>
  </si>
  <si>
    <t xml:space="preserve">           FOOD SERVICE REVENUE</t>
  </si>
  <si>
    <t>July</t>
  </si>
  <si>
    <t>June</t>
  </si>
  <si>
    <t>Total Revenues</t>
  </si>
  <si>
    <t>11-950-00-3100-0596-000-0000</t>
  </si>
  <si>
    <t>Authorized Fee Federal Funds</t>
  </si>
  <si>
    <t>11-950-00-3100-0596-000-4553</t>
  </si>
  <si>
    <t>AUTHORIZER FEE - Breakfast</t>
  </si>
  <si>
    <t>11-950-00-3100-0596-000-4555</t>
  </si>
  <si>
    <t>AUTHORIZER FEE - Lunch</t>
  </si>
  <si>
    <r>
      <t>1</t>
    </r>
    <r>
      <rPr>
        <sz val="10"/>
        <rFont val="Arial"/>
        <family val="2"/>
      </rPr>
      <t>1-950-00-3110-0313-000-0000</t>
    </r>
  </si>
  <si>
    <t>BANK (CREDIT CARD)  FEES</t>
  </si>
  <si>
    <r>
      <t>1</t>
    </r>
    <r>
      <rPr>
        <sz val="10"/>
        <rFont val="Arial"/>
        <family val="2"/>
      </rPr>
      <t>1-950-00-3120-0110-607-0000</t>
    </r>
  </si>
  <si>
    <t>FOOD SERVICE WAGES</t>
  </si>
  <si>
    <t>11-950-00-3120-0211-607-0000</t>
  </si>
  <si>
    <t>FOOD SERVICE LIFE INSURANCE</t>
  </si>
  <si>
    <r>
      <t>1</t>
    </r>
    <r>
      <rPr>
        <sz val="10"/>
        <rFont val="Arial"/>
        <family val="2"/>
      </rPr>
      <t>1-950-00-3120-0220-607-0000</t>
    </r>
  </si>
  <si>
    <t xml:space="preserve">FOOD SERVICE MED/FICA </t>
  </si>
  <si>
    <r>
      <t>1</t>
    </r>
    <r>
      <rPr>
        <sz val="10"/>
        <rFont val="Arial"/>
        <family val="2"/>
      </rPr>
      <t>1-950-00-3120-0290-607-0000</t>
    </r>
  </si>
  <si>
    <t>FOOD SERVICE 401(K)</t>
  </si>
  <si>
    <t>11-950-00-3120-0570-000-0000</t>
  </si>
  <si>
    <t>Professional Svcs - Food</t>
  </si>
  <si>
    <t>11-950-00-3120-0572-000-0000</t>
  </si>
  <si>
    <t>CONTRACTED FOOD MANAGEMENT SERVICES</t>
  </si>
  <si>
    <r>
      <t>1</t>
    </r>
    <r>
      <rPr>
        <sz val="10"/>
        <rFont val="Arial"/>
        <family val="2"/>
      </rPr>
      <t>1-950-00-3120-0610-000-0000</t>
    </r>
  </si>
  <si>
    <t xml:space="preserve">SUPPLIES NON-FOOD </t>
  </si>
  <si>
    <t>11-950-00-3120-0621-000-0000</t>
  </si>
  <si>
    <t>UTILITIES</t>
  </si>
  <si>
    <r>
      <t>1</t>
    </r>
    <r>
      <rPr>
        <sz val="10"/>
        <rFont val="Arial"/>
        <family val="2"/>
      </rPr>
      <t>1-950-00-3120-0630-000-0000</t>
    </r>
  </si>
  <si>
    <t>FOOD SUPPLIES</t>
  </si>
  <si>
    <t>11-950-00-3120-0631-000-0000</t>
  </si>
  <si>
    <t>Milk</t>
  </si>
  <si>
    <t>11-950-00-3120-0633-000-4550</t>
  </si>
  <si>
    <t>Commodities Expense</t>
  </si>
  <si>
    <t>Total Expenses</t>
  </si>
  <si>
    <t>Balance</t>
  </si>
  <si>
    <t>Revised Budget</t>
  </si>
  <si>
    <t>FY16 Actuals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</si>
</sst>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u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u/>
      <sz val="12"/>
      <color indexed="1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0" fontId="9" fillId="0" borderId="0">
      <alignment vertical="top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25" fillId="18" borderId="2" applyNumberFormat="0" applyAlignment="0" applyProtection="0"/>
    <xf numFmtId="0" fontId="15" fillId="26" borderId="3" applyNumberFormat="0" applyAlignment="0" applyProtection="0"/>
    <xf numFmtId="0" fontId="15" fillId="26" borderId="3" applyNumberFormat="0" applyAlignment="0" applyProtection="0"/>
    <xf numFmtId="43" fontId="9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9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>
      <alignment vertical="top"/>
    </xf>
    <xf numFmtId="4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9" fillId="9" borderId="2" applyNumberFormat="0" applyAlignment="0" applyProtection="0"/>
    <xf numFmtId="0" fontId="29" fillId="9" borderId="2" applyNumberFormat="0" applyAlignment="0" applyProtection="0"/>
    <xf numFmtId="0" fontId="29" fillId="9" borderId="2" applyNumberFormat="0" applyAlignment="0" applyProtection="0"/>
    <xf numFmtId="0" fontId="29" fillId="9" borderId="2" applyNumberFormat="0" applyAlignment="0" applyProtection="0"/>
    <xf numFmtId="0" fontId="29" fillId="9" borderId="2" applyNumberFormat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40" fontId="10" fillId="0" borderId="0"/>
    <xf numFmtId="40" fontId="10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40" fontId="10" fillId="0" borderId="0"/>
    <xf numFmtId="0" fontId="1" fillId="0" borderId="0"/>
    <xf numFmtId="0" fontId="1" fillId="0" borderId="0"/>
    <xf numFmtId="0" fontId="1" fillId="0" borderId="0"/>
    <xf numFmtId="40" fontId="10" fillId="0" borderId="0"/>
    <xf numFmtId="40" fontId="10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40" fontId="10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32" fillId="18" borderId="9" applyNumberFormat="0" applyAlignment="0" applyProtection="0"/>
    <xf numFmtId="0" fontId="32" fillId="18" borderId="9" applyNumberFormat="0" applyAlignment="0" applyProtection="0"/>
    <xf numFmtId="0" fontId="32" fillId="18" borderId="9" applyNumberFormat="0" applyAlignment="0" applyProtection="0"/>
    <xf numFmtId="0" fontId="32" fillId="18" borderId="9" applyNumberFormat="0" applyAlignment="0" applyProtection="0"/>
    <xf numFmtId="0" fontId="32" fillId="18" borderId="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>
      <alignment vertical="top"/>
    </xf>
    <xf numFmtId="9" fontId="5" fillId="0" borderId="0" applyFont="0" applyFill="0" applyBorder="0" applyAlignment="0" applyProtection="0"/>
    <xf numFmtId="0" fontId="9" fillId="0" borderId="0" applyNumberFormat="0" applyBorder="0" applyAlignment="0"/>
    <xf numFmtId="0" fontId="23" fillId="0" borderId="0" applyNumberFormat="0" applyBorder="0" applyAlignment="0"/>
    <xf numFmtId="0" fontId="11" fillId="0" borderId="0" applyNumberFormat="0" applyBorder="0" applyAlignment="0"/>
    <xf numFmtId="0" fontId="21" fillId="0" borderId="0" applyNumberFormat="0" applyBorder="0" applyAlignment="0"/>
    <xf numFmtId="0" fontId="22" fillId="0" borderId="0" applyNumberFormat="0" applyBorder="0" applyAlignment="0"/>
    <xf numFmtId="0" fontId="11" fillId="0" borderId="0" applyNumberFormat="0" applyBorder="0" applyAlignment="0"/>
    <xf numFmtId="0" fontId="11" fillId="18" borderId="0" applyNumberFormat="0" applyBorder="0" applyAlignment="0"/>
    <xf numFmtId="0" fontId="11" fillId="0" borderId="0" applyNumberFormat="0" applyBorder="0" applyAlignment="0"/>
    <xf numFmtId="0" fontId="11" fillId="18" borderId="0" applyNumberFormat="0" applyBorder="0" applyAlignment="0"/>
    <xf numFmtId="0" fontId="11" fillId="0" borderId="0" applyNumberFormat="0" applyBorder="0" applyAlignment="0"/>
    <xf numFmtId="0" fontId="24" fillId="0" borderId="0" applyNumberFormat="0" applyBorder="0" applyAlignment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 applyAlignment="1">
      <alignment wrapText="1"/>
    </xf>
    <xf numFmtId="3" fontId="0" fillId="0" borderId="0" xfId="0" applyNumberFormat="1"/>
    <xf numFmtId="2" fontId="0" fillId="0" borderId="0" xfId="0" applyNumberFormat="1"/>
    <xf numFmtId="0" fontId="0" fillId="0" borderId="0" xfId="0" applyFill="1" applyAlignment="1">
      <alignment wrapText="1"/>
    </xf>
    <xf numFmtId="4" fontId="0" fillId="0" borderId="0" xfId="0" applyNumberFormat="1"/>
    <xf numFmtId="164" fontId="0" fillId="0" borderId="0" xfId="0" applyNumberFormat="1" applyFill="1"/>
    <xf numFmtId="4" fontId="0" fillId="0" borderId="0" xfId="0" applyNumberFormat="1" applyFill="1"/>
    <xf numFmtId="2" fontId="0" fillId="0" borderId="0" xfId="0" applyNumberFormat="1" applyFill="1"/>
    <xf numFmtId="3" fontId="0" fillId="2" borderId="0" xfId="0" applyNumberFormat="1" applyFill="1"/>
    <xf numFmtId="0" fontId="0" fillId="2" borderId="0" xfId="0" applyFill="1"/>
    <xf numFmtId="3" fontId="0" fillId="3" borderId="0" xfId="0" applyNumberFormat="1" applyFill="1"/>
    <xf numFmtId="164" fontId="0" fillId="2" borderId="0" xfId="0" applyNumberFormat="1" applyFill="1"/>
    <xf numFmtId="1" fontId="0" fillId="0" borderId="0" xfId="0" applyNumberFormat="1"/>
    <xf numFmtId="10" fontId="0" fillId="0" borderId="0" xfId="0" applyNumberFormat="1" applyFill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/>
    <xf numFmtId="2" fontId="2" fillId="0" borderId="0" xfId="0" applyNumberFormat="1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0" fillId="0" borderId="0" xfId="0" applyBorder="1" applyAlignment="1"/>
    <xf numFmtId="0" fontId="3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165" fontId="4" fillId="0" borderId="1" xfId="1" applyNumberFormat="1" applyFont="1" applyFill="1" applyBorder="1" applyAlignment="1"/>
    <xf numFmtId="3" fontId="4" fillId="0" borderId="1" xfId="1" applyNumberFormat="1" applyFont="1" applyFill="1" applyBorder="1" applyAlignment="1"/>
    <xf numFmtId="0" fontId="5" fillId="0" borderId="0" xfId="0" applyFont="1" applyFill="1" applyBorder="1" applyAlignment="1">
      <alignment horizontal="left" indent="1"/>
    </xf>
    <xf numFmtId="165" fontId="0" fillId="0" borderId="0" xfId="0" applyNumberFormat="1"/>
    <xf numFmtId="0" fontId="5" fillId="0" borderId="1" xfId="0" applyFont="1" applyBorder="1" applyAlignment="1">
      <alignment horizontal="center" vertical="center"/>
    </xf>
    <xf numFmtId="38" fontId="4" fillId="0" borderId="1" xfId="1" applyNumberFormat="1" applyFont="1" applyFill="1" applyBorder="1" applyAlignment="1"/>
    <xf numFmtId="38" fontId="0" fillId="0" borderId="0" xfId="0" applyNumberFormat="1"/>
    <xf numFmtId="0" fontId="0" fillId="4" borderId="0" xfId="0" applyFill="1"/>
    <xf numFmtId="3" fontId="0" fillId="4" borderId="0" xfId="0" applyNumberFormat="1" applyFill="1"/>
    <xf numFmtId="0" fontId="3" fillId="0" borderId="0" xfId="0" applyFont="1" applyFill="1" applyBorder="1" applyAlignment="1">
      <alignment horizontal="left" wrapText="1" indent="1"/>
    </xf>
    <xf numFmtId="10" fontId="0" fillId="0" borderId="0" xfId="0" applyNumberFormat="1"/>
    <xf numFmtId="0" fontId="8" fillId="0" borderId="0" xfId="0" applyFont="1"/>
    <xf numFmtId="38" fontId="4" fillId="0" borderId="1" xfId="68" applyNumberFormat="1" applyFont="1" applyFill="1" applyBorder="1" applyAlignment="1"/>
    <xf numFmtId="4" fontId="4" fillId="0" borderId="1" xfId="68" applyNumberFormat="1" applyFont="1" applyFill="1" applyBorder="1" applyAlignment="1"/>
    <xf numFmtId="0" fontId="34" fillId="0" borderId="0" xfId="0" applyFont="1"/>
    <xf numFmtId="4" fontId="34" fillId="0" borderId="0" xfId="0" applyNumberFormat="1" applyFont="1" applyFill="1"/>
    <xf numFmtId="0" fontId="34" fillId="0" borderId="0" xfId="0" applyFont="1" applyFill="1"/>
    <xf numFmtId="4" fontId="34" fillId="0" borderId="0" xfId="0" applyNumberFormat="1" applyFont="1"/>
    <xf numFmtId="164" fontId="34" fillId="0" borderId="0" xfId="0" applyNumberFormat="1" applyFont="1" applyFill="1"/>
    <xf numFmtId="2" fontId="34" fillId="0" borderId="0" xfId="0" applyNumberFormat="1" applyFont="1" applyFill="1"/>
  </cellXfs>
  <cellStyles count="192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2 2" xfId="54"/>
    <cellStyle name="Calculation 3" xfId="55"/>
    <cellStyle name="Calculation 3 2" xfId="56"/>
    <cellStyle name="Calculation 4" xfId="57"/>
    <cellStyle name="Check Cell 2" xfId="58"/>
    <cellStyle name="Check Cell 3" xfId="59"/>
    <cellStyle name="Comma" xfId="1" builtinId="3"/>
    <cellStyle name="Comma 2" xfId="61"/>
    <cellStyle name="Comma 2 2" xfId="62"/>
    <cellStyle name="Comma 3" xfId="63"/>
    <cellStyle name="Comma 3 2" xfId="64"/>
    <cellStyle name="Comma 4" xfId="65"/>
    <cellStyle name="Comma 4 2" xfId="66"/>
    <cellStyle name="Comma 4 2 2" xfId="67"/>
    <cellStyle name="Comma 5" xfId="68"/>
    <cellStyle name="Comma 6" xfId="69"/>
    <cellStyle name="Comma 7" xfId="60"/>
    <cellStyle name="Comma0" xfId="70"/>
    <cellStyle name="Currency 2" xfId="72"/>
    <cellStyle name="Currency 3" xfId="73"/>
    <cellStyle name="Currency 4" xfId="74"/>
    <cellStyle name="Currency 5" xfId="71"/>
    <cellStyle name="Explanatory Text 2" xfId="75"/>
    <cellStyle name="Explanatory Text 3" xfId="76"/>
    <cellStyle name="Good 2" xfId="77"/>
    <cellStyle name="Good 3" xfId="78"/>
    <cellStyle name="Heading 1 2" xfId="79"/>
    <cellStyle name="Heading 1 3" xfId="80"/>
    <cellStyle name="Heading 2 2" xfId="81"/>
    <cellStyle name="Heading 2 3" xfId="82"/>
    <cellStyle name="Heading 3 2" xfId="83"/>
    <cellStyle name="Heading 3 3" xfId="84"/>
    <cellStyle name="Heading 4 2" xfId="85"/>
    <cellStyle name="Heading 4 3" xfId="86"/>
    <cellStyle name="Hyperlink 2" xfId="87"/>
    <cellStyle name="Input 2" xfId="88"/>
    <cellStyle name="Input 2 2" xfId="89"/>
    <cellStyle name="Input 3" xfId="90"/>
    <cellStyle name="Input 3 2" xfId="91"/>
    <cellStyle name="Input 4" xfId="92"/>
    <cellStyle name="Linked Cell 2" xfId="93"/>
    <cellStyle name="Linked Cell 3" xfId="94"/>
    <cellStyle name="Neutral 2" xfId="95"/>
    <cellStyle name="Neutral 3" xfId="96"/>
    <cellStyle name="Normal" xfId="0" builtinId="0"/>
    <cellStyle name="Normal 10" xfId="97"/>
    <cellStyle name="Normal 10 2" xfId="98"/>
    <cellStyle name="Normal 11" xfId="99"/>
    <cellStyle name="Normal 12" xfId="100"/>
    <cellStyle name="Normal 13" xfId="101"/>
    <cellStyle name="Normal 14" xfId="2"/>
    <cellStyle name="Normal 2" xfId="102"/>
    <cellStyle name="Normal 2 2" xfId="103"/>
    <cellStyle name="Normal 2 2 2" xfId="104"/>
    <cellStyle name="Normal 2 3" xfId="105"/>
    <cellStyle name="Normal 2 4" xfId="106"/>
    <cellStyle name="Normal 3" xfId="107"/>
    <cellStyle name="Normal 3 2" xfId="108"/>
    <cellStyle name="Normal 3 2 2" xfId="109"/>
    <cellStyle name="Normal 3 3" xfId="110"/>
    <cellStyle name="Normal 3 4" xfId="111"/>
    <cellStyle name="Normal 3 5" xfId="112"/>
    <cellStyle name="Normal 4" xfId="113"/>
    <cellStyle name="Normal 4 2" xfId="114"/>
    <cellStyle name="Normal 5" xfId="115"/>
    <cellStyle name="Normal 5 2" xfId="116"/>
    <cellStyle name="Normal 5 2 2" xfId="117"/>
    <cellStyle name="Normal 5 2 3" xfId="118"/>
    <cellStyle name="Normal 5 2 3 2" xfId="119"/>
    <cellStyle name="Normal 5 2 4" xfId="120"/>
    <cellStyle name="Normal 5 3" xfId="121"/>
    <cellStyle name="Normal 5 4" xfId="122"/>
    <cellStyle name="Normal 5 5" xfId="123"/>
    <cellStyle name="Normal 5 5 2" xfId="124"/>
    <cellStyle name="Normal 5 6" xfId="125"/>
    <cellStyle name="Normal 6" xfId="126"/>
    <cellStyle name="Normal 6 2" xfId="127"/>
    <cellStyle name="Normal 6 2 2" xfId="128"/>
    <cellStyle name="Normal 7" xfId="129"/>
    <cellStyle name="Normal 7 2" xfId="130"/>
    <cellStyle name="Normal 7 2 2" xfId="131"/>
    <cellStyle name="Normal 7 3" xfId="132"/>
    <cellStyle name="Normal 7 4" xfId="133"/>
    <cellStyle name="Normal 8" xfId="134"/>
    <cellStyle name="Normal 8 2" xfId="135"/>
    <cellStyle name="Normal 9" xfId="136"/>
    <cellStyle name="Normal 9 2" xfId="137"/>
    <cellStyle name="Normal 9 3" xfId="138"/>
    <cellStyle name="Note 2" xfId="139"/>
    <cellStyle name="Note 2 2" xfId="140"/>
    <cellStyle name="Note 2 2 2" xfId="141"/>
    <cellStyle name="Note 2 3" xfId="142"/>
    <cellStyle name="Note 3" xfId="143"/>
    <cellStyle name="Note 3 2" xfId="144"/>
    <cellStyle name="Note 4" xfId="145"/>
    <cellStyle name="Note 4 2" xfId="146"/>
    <cellStyle name="Note 5" xfId="147"/>
    <cellStyle name="Output 2" xfId="148"/>
    <cellStyle name="Output 2 2" xfId="149"/>
    <cellStyle name="Output 3" xfId="150"/>
    <cellStyle name="Output 3 2" xfId="151"/>
    <cellStyle name="Output 4" xfId="152"/>
    <cellStyle name="Percent 2" xfId="153"/>
    <cellStyle name="Percent 2 2" xfId="154"/>
    <cellStyle name="Percent 2 2 2" xfId="155"/>
    <cellStyle name="Percent 2 2 2 2" xfId="156"/>
    <cellStyle name="Percent 2 3" xfId="157"/>
    <cellStyle name="Percent 2 3 2" xfId="158"/>
    <cellStyle name="Percent 2 4" xfId="159"/>
    <cellStyle name="Percent 2 4 2" xfId="160"/>
    <cellStyle name="Percent 3" xfId="161"/>
    <cellStyle name="Percent 3 2" xfId="162"/>
    <cellStyle name="Percent 3 2 2" xfId="163"/>
    <cellStyle name="Percent 3 3" xfId="164"/>
    <cellStyle name="Percent 3 3 2" xfId="165"/>
    <cellStyle name="Percent 3 4" xfId="166"/>
    <cellStyle name="Percent 3 4 2" xfId="167"/>
    <cellStyle name="Percent 4" xfId="168"/>
    <cellStyle name="Percent 5" xfId="169"/>
    <cellStyle name="Percent 6" xfId="170"/>
    <cellStyle name="Percent 7" xfId="171"/>
    <cellStyle name="STYLE1" xfId="172"/>
    <cellStyle name="STYLE10" xfId="173"/>
    <cellStyle name="STYLE11" xfId="174"/>
    <cellStyle name="STYLE2" xfId="175"/>
    <cellStyle name="STYLE3" xfId="176"/>
    <cellStyle name="STYLE4" xfId="177"/>
    <cellStyle name="STYLE5" xfId="178"/>
    <cellStyle name="STYLE6" xfId="179"/>
    <cellStyle name="STYLE7" xfId="180"/>
    <cellStyle name="STYLE8" xfId="181"/>
    <cellStyle name="STYLE9" xfId="182"/>
    <cellStyle name="Title 2" xfId="183"/>
    <cellStyle name="Title 3" xfId="184"/>
    <cellStyle name="Total 2" xfId="185"/>
    <cellStyle name="Total 2 2" xfId="186"/>
    <cellStyle name="Total 3" xfId="187"/>
    <cellStyle name="Total 3 2" xfId="188"/>
    <cellStyle name="Total 4" xfId="189"/>
    <cellStyle name="Warning Text 2" xfId="190"/>
    <cellStyle name="Warning Text 3" xfId="191"/>
  </cellStyles>
  <dxfs count="0"/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3"/>
  <sheetViews>
    <sheetView showGridLines="0" tabSelected="1" topLeftCell="C1" workbookViewId="0">
      <selection activeCell="R5" sqref="R5"/>
    </sheetView>
  </sheetViews>
  <sheetFormatPr defaultRowHeight="14.5" x14ac:dyDescent="0.35"/>
  <cols>
    <col min="1" max="1" width="30" customWidth="1"/>
    <col min="2" max="2" width="45.54296875" customWidth="1"/>
    <col min="16" max="16" width="11.54296875" customWidth="1"/>
    <col min="18" max="18" width="11.54296875" customWidth="1"/>
  </cols>
  <sheetData>
    <row r="1" spans="1:18" x14ac:dyDescent="0.35">
      <c r="B1" s="26" t="s">
        <v>63</v>
      </c>
    </row>
    <row r="2" spans="1:18" ht="39.75" customHeight="1" x14ac:dyDescent="0.35">
      <c r="A2" s="25"/>
      <c r="C2" s="27" t="s">
        <v>65</v>
      </c>
      <c r="D2" s="27" t="s">
        <v>20</v>
      </c>
      <c r="E2" s="27" t="s">
        <v>19</v>
      </c>
      <c r="F2" s="27" t="s">
        <v>18</v>
      </c>
      <c r="G2" s="27" t="s">
        <v>17</v>
      </c>
      <c r="H2" s="27" t="s">
        <v>16</v>
      </c>
      <c r="I2" s="27" t="s">
        <v>15</v>
      </c>
      <c r="J2" s="27" t="s">
        <v>14</v>
      </c>
      <c r="K2" s="27" t="s">
        <v>13</v>
      </c>
      <c r="L2" s="26" t="s">
        <v>12</v>
      </c>
      <c r="M2" s="26" t="s">
        <v>11</v>
      </c>
      <c r="N2" s="26" t="s">
        <v>64</v>
      </c>
      <c r="O2" s="28" t="s">
        <v>4</v>
      </c>
      <c r="P2" s="40" t="s">
        <v>99</v>
      </c>
      <c r="R2" s="42" t="s">
        <v>100</v>
      </c>
    </row>
    <row r="3" spans="1:18" x14ac:dyDescent="0.35">
      <c r="A3" s="25"/>
      <c r="B3" s="26"/>
      <c r="C3" s="27"/>
      <c r="D3" s="27"/>
      <c r="E3" s="27"/>
      <c r="F3" s="27"/>
      <c r="G3" s="27"/>
      <c r="H3" s="27"/>
      <c r="I3" s="27"/>
      <c r="J3" s="27"/>
      <c r="K3" s="27"/>
      <c r="L3" s="26"/>
      <c r="M3" s="26"/>
      <c r="N3" s="26"/>
      <c r="O3" s="28"/>
    </row>
    <row r="4" spans="1:18" x14ac:dyDescent="0.35">
      <c r="A4" s="29" t="s">
        <v>47</v>
      </c>
      <c r="B4" s="30" t="s">
        <v>48</v>
      </c>
      <c r="C4" s="31"/>
      <c r="D4" s="31">
        <f>working!N29</f>
        <v>1048.5</v>
      </c>
      <c r="E4" s="31">
        <f>working!N28</f>
        <v>983.5</v>
      </c>
      <c r="F4" s="31">
        <f>working!N27</f>
        <v>953</v>
      </c>
      <c r="G4" s="31">
        <f>working!N26</f>
        <v>1046</v>
      </c>
      <c r="H4" s="31">
        <f>working!N25</f>
        <v>1008</v>
      </c>
      <c r="I4" s="31">
        <f>working!N24</f>
        <v>574</v>
      </c>
      <c r="J4" s="31">
        <v>895.5</v>
      </c>
      <c r="K4" s="31">
        <v>1120.5</v>
      </c>
      <c r="L4" s="31">
        <v>1147.5</v>
      </c>
      <c r="M4" s="31">
        <v>295.5</v>
      </c>
      <c r="N4" s="31">
        <v>0</v>
      </c>
      <c r="O4" s="32">
        <f>SUM(C4:N4)</f>
        <v>9072</v>
      </c>
      <c r="P4" s="31">
        <v>16300</v>
      </c>
      <c r="R4" s="43">
        <v>16273.08</v>
      </c>
    </row>
    <row r="5" spans="1:18" x14ac:dyDescent="0.35">
      <c r="A5" s="29" t="s">
        <v>49</v>
      </c>
      <c r="B5" s="30" t="s">
        <v>50</v>
      </c>
      <c r="C5" s="31"/>
      <c r="D5" s="31"/>
      <c r="E5" s="31"/>
      <c r="F5" s="31"/>
      <c r="G5" s="31"/>
      <c r="H5" s="31"/>
      <c r="I5" s="31"/>
      <c r="J5" s="31"/>
      <c r="K5" s="31">
        <v>0</v>
      </c>
      <c r="L5" s="31">
        <v>0</v>
      </c>
      <c r="M5" s="31">
        <v>0</v>
      </c>
      <c r="N5" s="31">
        <v>0</v>
      </c>
      <c r="O5" s="32">
        <f t="shared" ref="O5:O11" si="0">SUM(C5:N5)</f>
        <v>0</v>
      </c>
      <c r="P5" s="31"/>
      <c r="R5" s="43">
        <v>7626.18</v>
      </c>
    </row>
    <row r="6" spans="1:18" x14ac:dyDescent="0.35">
      <c r="A6" s="29" t="s">
        <v>51</v>
      </c>
      <c r="B6" s="30" t="s">
        <v>52</v>
      </c>
      <c r="C6" s="31">
        <f>working!C29</f>
        <v>2.6999999999999997</v>
      </c>
      <c r="D6" s="31">
        <f>working!C28</f>
        <v>2.6999999999999997</v>
      </c>
      <c r="E6" s="31">
        <f>working!C27</f>
        <v>2.4</v>
      </c>
      <c r="F6" s="31">
        <f>working!C26</f>
        <v>3</v>
      </c>
      <c r="G6" s="31">
        <f>working!C25</f>
        <v>2.6999999999999997</v>
      </c>
      <c r="H6" s="31">
        <f>working!C24</f>
        <v>1.7999999999999998</v>
      </c>
      <c r="I6" s="31">
        <f>working!C23</f>
        <v>1.5</v>
      </c>
      <c r="J6" s="31">
        <f>1.2+4.2</f>
        <v>5.4</v>
      </c>
      <c r="K6" s="31">
        <v>2.7</v>
      </c>
      <c r="L6" s="31">
        <v>0</v>
      </c>
      <c r="M6" s="31">
        <v>0</v>
      </c>
      <c r="N6" s="31">
        <v>0</v>
      </c>
      <c r="O6" s="32">
        <f t="shared" si="0"/>
        <v>24.899999999999995</v>
      </c>
      <c r="P6" s="31">
        <v>200</v>
      </c>
      <c r="R6" s="43">
        <v>183.6</v>
      </c>
    </row>
    <row r="7" spans="1:18" x14ac:dyDescent="0.35">
      <c r="A7" s="29" t="s">
        <v>53</v>
      </c>
      <c r="B7" s="30" t="s">
        <v>54</v>
      </c>
      <c r="C7" s="31">
        <f>working!B29</f>
        <v>44.800000000000004</v>
      </c>
      <c r="D7" s="31">
        <f>working!B28</f>
        <v>41.6</v>
      </c>
      <c r="E7" s="31">
        <f>working!B27</f>
        <v>40.800000000000004</v>
      </c>
      <c r="F7" s="31">
        <f>working!B26</f>
        <v>44</v>
      </c>
      <c r="G7" s="31">
        <f>working!B25</f>
        <v>43.2</v>
      </c>
      <c r="H7" s="31">
        <f>working!B24</f>
        <v>24</v>
      </c>
      <c r="I7" s="31">
        <f>working!B23</f>
        <v>39.200000000000003</v>
      </c>
      <c r="J7" s="31">
        <f>46+42.8</f>
        <v>88.8</v>
      </c>
      <c r="K7" s="31">
        <v>20</v>
      </c>
      <c r="L7" s="31">
        <v>0</v>
      </c>
      <c r="M7" s="31">
        <v>0</v>
      </c>
      <c r="N7" s="31">
        <v>0</v>
      </c>
      <c r="O7" s="32">
        <f t="shared" si="0"/>
        <v>386.40000000000003</v>
      </c>
      <c r="P7" s="31">
        <v>400</v>
      </c>
      <c r="R7" s="43">
        <v>369.6</v>
      </c>
    </row>
    <row r="8" spans="1:18" x14ac:dyDescent="0.35">
      <c r="A8" s="29" t="s">
        <v>55</v>
      </c>
      <c r="B8" s="30" t="s">
        <v>56</v>
      </c>
      <c r="C8" s="31"/>
      <c r="D8" s="31"/>
      <c r="E8" s="31"/>
      <c r="F8" s="31"/>
      <c r="G8" s="31"/>
      <c r="H8" s="31"/>
      <c r="I8" s="31"/>
      <c r="J8" s="31">
        <v>1245.9100000000001</v>
      </c>
      <c r="K8" s="31">
        <v>2164.8399999999997</v>
      </c>
      <c r="L8" s="31">
        <v>915.34</v>
      </c>
      <c r="M8" s="31">
        <v>0</v>
      </c>
      <c r="N8" s="31">
        <v>0</v>
      </c>
      <c r="O8" s="32">
        <f t="shared" si="0"/>
        <v>4326.09</v>
      </c>
      <c r="P8" s="31">
        <v>7417</v>
      </c>
      <c r="R8" s="43">
        <v>5941.74</v>
      </c>
    </row>
    <row r="9" spans="1:18" x14ac:dyDescent="0.35">
      <c r="A9" s="29" t="s">
        <v>57</v>
      </c>
      <c r="B9" s="30" t="s">
        <v>58</v>
      </c>
      <c r="C9" s="31">
        <f>working!E29</f>
        <v>299.45000000000005</v>
      </c>
      <c r="D9" s="31">
        <f>working!E28</f>
        <v>291.00000000000006</v>
      </c>
      <c r="E9" s="31">
        <f>working!E27</f>
        <v>267.99</v>
      </c>
      <c r="F9" s="31">
        <f>working!E26</f>
        <v>328.87</v>
      </c>
      <c r="G9" s="31">
        <f>working!E25</f>
        <v>291.00000000000006</v>
      </c>
      <c r="H9" s="31">
        <f>working!E24</f>
        <v>194</v>
      </c>
      <c r="I9" s="31">
        <f>working!E23</f>
        <v>390.14</v>
      </c>
      <c r="J9" s="31">
        <f>402.05+443.66</f>
        <v>845.71</v>
      </c>
      <c r="K9" s="31">
        <v>112.66</v>
      </c>
      <c r="L9" s="31">
        <v>0</v>
      </c>
      <c r="M9" s="31">
        <v>0</v>
      </c>
      <c r="N9" s="31">
        <v>0</v>
      </c>
      <c r="O9" s="32">
        <f t="shared" si="0"/>
        <v>3020.8199999999997</v>
      </c>
      <c r="P9" s="31">
        <v>7500</v>
      </c>
      <c r="R9" s="43">
        <v>7416.7299999999987</v>
      </c>
    </row>
    <row r="10" spans="1:18" x14ac:dyDescent="0.35">
      <c r="A10" s="29" t="s">
        <v>59</v>
      </c>
      <c r="B10" s="30" t="s">
        <v>60</v>
      </c>
      <c r="C10" s="31">
        <f>working!G29</f>
        <v>1980.58</v>
      </c>
      <c r="D10" s="31">
        <f>working!G28</f>
        <v>1848.54</v>
      </c>
      <c r="E10" s="31">
        <f>working!G27</f>
        <v>1804.2600000000002</v>
      </c>
      <c r="F10" s="31">
        <f>working!G26</f>
        <v>1962.0600000000002</v>
      </c>
      <c r="G10" s="31">
        <f>working!G25</f>
        <v>1901.68</v>
      </c>
      <c r="H10" s="31">
        <f>working!G24</f>
        <v>1067.5800000000002</v>
      </c>
      <c r="I10" s="31">
        <f>working!G23</f>
        <v>1925</v>
      </c>
      <c r="J10" s="31">
        <f>1948.84+2269.74</f>
        <v>4218.58</v>
      </c>
      <c r="K10" s="31">
        <v>802.84</v>
      </c>
      <c r="L10" s="31">
        <v>0</v>
      </c>
      <c r="M10" s="31">
        <v>0</v>
      </c>
      <c r="N10" s="31">
        <v>0</v>
      </c>
      <c r="O10" s="32">
        <f t="shared" si="0"/>
        <v>17511.12</v>
      </c>
      <c r="P10" s="31">
        <v>24500</v>
      </c>
      <c r="R10" s="43">
        <v>24213.42</v>
      </c>
    </row>
    <row r="11" spans="1:18" x14ac:dyDescent="0.35">
      <c r="A11" s="29" t="s">
        <v>61</v>
      </c>
      <c r="B11" s="30" t="s">
        <v>62</v>
      </c>
      <c r="C11" s="31">
        <v>4892</v>
      </c>
      <c r="D11" s="31"/>
      <c r="E11" s="31"/>
      <c r="F11" s="31"/>
      <c r="G11" s="31"/>
      <c r="H11" s="31"/>
      <c r="I11" s="31"/>
      <c r="J11" s="31"/>
      <c r="K11" s="31">
        <v>0</v>
      </c>
      <c r="L11" s="31">
        <v>0</v>
      </c>
      <c r="M11" s="31">
        <v>0</v>
      </c>
      <c r="N11" s="31">
        <v>0</v>
      </c>
      <c r="O11" s="32">
        <f t="shared" si="0"/>
        <v>4892</v>
      </c>
      <c r="P11" s="31">
        <v>4391</v>
      </c>
      <c r="R11" s="43">
        <v>0</v>
      </c>
    </row>
    <row r="13" spans="1:18" x14ac:dyDescent="0.35">
      <c r="B13" s="33" t="s">
        <v>66</v>
      </c>
      <c r="C13" s="34">
        <f>SUM(C4:C11)</f>
        <v>7219.53</v>
      </c>
      <c r="D13" s="34">
        <f t="shared" ref="D13:R13" si="1">SUM(D4:D11)</f>
        <v>3232.34</v>
      </c>
      <c r="E13" s="34">
        <f t="shared" si="1"/>
        <v>3098.9500000000003</v>
      </c>
      <c r="F13" s="34">
        <f t="shared" si="1"/>
        <v>3290.9300000000003</v>
      </c>
      <c r="G13" s="34">
        <f t="shared" si="1"/>
        <v>3284.58</v>
      </c>
      <c r="H13" s="34">
        <f t="shared" si="1"/>
        <v>2295.38</v>
      </c>
      <c r="I13" s="34">
        <f t="shared" si="1"/>
        <v>2929.84</v>
      </c>
      <c r="J13" s="34">
        <f t="shared" si="1"/>
        <v>7299.9</v>
      </c>
      <c r="K13" s="34">
        <f t="shared" si="1"/>
        <v>4223.54</v>
      </c>
      <c r="L13" s="34">
        <f t="shared" si="1"/>
        <v>2062.84</v>
      </c>
      <c r="M13" s="34">
        <f t="shared" si="1"/>
        <v>295.5</v>
      </c>
      <c r="N13" s="34">
        <f t="shared" si="1"/>
        <v>0</v>
      </c>
      <c r="O13" s="34">
        <f t="shared" si="1"/>
        <v>39233.33</v>
      </c>
      <c r="P13" s="34">
        <f t="shared" si="1"/>
        <v>60708</v>
      </c>
      <c r="R13" s="34">
        <f t="shared" si="1"/>
        <v>62024.349999999991</v>
      </c>
    </row>
    <row r="15" spans="1:18" x14ac:dyDescent="0.35">
      <c r="A15" s="35" t="s">
        <v>67</v>
      </c>
      <c r="B15" s="30" t="s">
        <v>68</v>
      </c>
      <c r="C15" s="36"/>
      <c r="D15" s="36"/>
      <c r="E15" s="36"/>
      <c r="F15" s="36"/>
      <c r="G15" s="36"/>
      <c r="H15" s="36"/>
      <c r="I15" s="36"/>
      <c r="J15" s="36"/>
      <c r="K15" s="36">
        <v>0</v>
      </c>
      <c r="L15" s="36">
        <v>0</v>
      </c>
      <c r="M15" s="36">
        <v>0</v>
      </c>
      <c r="N15" s="36">
        <v>0</v>
      </c>
      <c r="O15" s="36">
        <f t="shared" ref="O15:O29" si="2">SUM(C15:N15)</f>
        <v>0</v>
      </c>
      <c r="P15" s="31"/>
      <c r="R15" s="44">
        <v>0</v>
      </c>
    </row>
    <row r="16" spans="1:18" x14ac:dyDescent="0.35">
      <c r="A16" s="35" t="s">
        <v>69</v>
      </c>
      <c r="B16" s="30" t="s">
        <v>70</v>
      </c>
      <c r="C16" s="36">
        <f>working!I29</f>
        <v>11.1</v>
      </c>
      <c r="D16" s="36">
        <f>working!I28</f>
        <v>10.799999999999999</v>
      </c>
      <c r="E16" s="36">
        <f>working!I27</f>
        <v>9.9599999999999991</v>
      </c>
      <c r="F16" s="36">
        <f>working!I26</f>
        <v>12.18</v>
      </c>
      <c r="G16" s="36">
        <f>working!I25</f>
        <v>10.799999999999999</v>
      </c>
      <c r="H16" s="36">
        <f>working!I24</f>
        <v>7.1999999999999993</v>
      </c>
      <c r="I16" s="36">
        <f>working!I23</f>
        <v>12.959999999999999</v>
      </c>
      <c r="J16" s="36">
        <f>15+15.54</f>
        <v>30.54</v>
      </c>
      <c r="K16" s="36">
        <v>5.04</v>
      </c>
      <c r="L16" s="36">
        <v>0</v>
      </c>
      <c r="M16" s="36">
        <v>0</v>
      </c>
      <c r="N16" s="36">
        <v>0</v>
      </c>
      <c r="O16" s="36">
        <f t="shared" si="2"/>
        <v>110.58</v>
      </c>
      <c r="P16" s="31">
        <v>400</v>
      </c>
      <c r="R16" s="44">
        <v>0</v>
      </c>
    </row>
    <row r="17" spans="1:18" x14ac:dyDescent="0.35">
      <c r="A17" s="35" t="s">
        <v>71</v>
      </c>
      <c r="B17" s="30" t="s">
        <v>72</v>
      </c>
      <c r="C17" s="36">
        <f>working!J29</f>
        <v>108.47999999999999</v>
      </c>
      <c r="D17" s="36">
        <f>working!J28</f>
        <v>101.28</v>
      </c>
      <c r="E17" s="36">
        <f>working!J27</f>
        <v>98.759999999999991</v>
      </c>
      <c r="F17" s="36">
        <f>working!J26</f>
        <v>107.39999999999999</v>
      </c>
      <c r="G17" s="36">
        <f>working!J25</f>
        <v>104.16</v>
      </c>
      <c r="H17" s="36">
        <f>working!J24</f>
        <v>58.44</v>
      </c>
      <c r="I17" s="36">
        <f>working!J23</f>
        <v>99.72</v>
      </c>
      <c r="J17" s="36">
        <f>102.48+114</f>
        <v>216.48000000000002</v>
      </c>
      <c r="K17" s="36">
        <v>45.48</v>
      </c>
      <c r="L17" s="36">
        <v>0</v>
      </c>
      <c r="M17" s="36">
        <v>0</v>
      </c>
      <c r="N17" s="36">
        <v>0</v>
      </c>
      <c r="O17" s="36">
        <f t="shared" si="2"/>
        <v>940.2</v>
      </c>
      <c r="P17" s="31">
        <v>1500</v>
      </c>
      <c r="R17" s="44">
        <v>0</v>
      </c>
    </row>
    <row r="18" spans="1:18" x14ac:dyDescent="0.35">
      <c r="A18" s="35" t="s">
        <v>73</v>
      </c>
      <c r="B18" s="30" t="s">
        <v>74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>
        <f t="shared" si="2"/>
        <v>0</v>
      </c>
      <c r="P18" s="31"/>
      <c r="R18" s="44">
        <v>0</v>
      </c>
    </row>
    <row r="19" spans="1:18" x14ac:dyDescent="0.35">
      <c r="A19" s="35" t="s">
        <v>75</v>
      </c>
      <c r="B19" s="30" t="s">
        <v>76</v>
      </c>
      <c r="C19" s="36"/>
      <c r="D19" s="36">
        <f>(20*2*13)</f>
        <v>520</v>
      </c>
      <c r="E19" s="36">
        <f>(18*2*13)</f>
        <v>468</v>
      </c>
      <c r="F19" s="36">
        <f>(17*2*13)</f>
        <v>442</v>
      </c>
      <c r="G19" s="36">
        <f>(19*2*13)</f>
        <v>494</v>
      </c>
      <c r="H19" s="36">
        <f>(20*2*13)</f>
        <v>520</v>
      </c>
      <c r="I19" s="36">
        <f>(11*13)+(11*2*13)</f>
        <v>429</v>
      </c>
      <c r="J19" s="36">
        <v>493.08</v>
      </c>
      <c r="K19" s="36">
        <v>836.1400000000001</v>
      </c>
      <c r="L19" s="36">
        <v>1095.03</v>
      </c>
      <c r="M19" s="36">
        <v>831.02</v>
      </c>
      <c r="N19" s="36">
        <v>0</v>
      </c>
      <c r="O19" s="36">
        <f t="shared" si="2"/>
        <v>6128.27</v>
      </c>
      <c r="P19" s="31">
        <v>5404</v>
      </c>
      <c r="R19" s="44">
        <v>0</v>
      </c>
    </row>
    <row r="20" spans="1:18" x14ac:dyDescent="0.35">
      <c r="A20" s="35" t="s">
        <v>77</v>
      </c>
      <c r="B20" s="30" t="s">
        <v>78</v>
      </c>
      <c r="C20" s="36"/>
      <c r="D20" s="36"/>
      <c r="E20" s="36"/>
      <c r="F20" s="36"/>
      <c r="G20" s="36"/>
      <c r="H20" s="36"/>
      <c r="I20" s="36"/>
      <c r="J20" s="36"/>
      <c r="K20" s="36">
        <v>0</v>
      </c>
      <c r="L20" s="36">
        <v>0</v>
      </c>
      <c r="M20" s="36">
        <v>0</v>
      </c>
      <c r="N20" s="36">
        <v>0</v>
      </c>
      <c r="O20" s="36">
        <f t="shared" si="2"/>
        <v>0</v>
      </c>
      <c r="P20" s="31"/>
      <c r="R20" s="44">
        <v>284.82</v>
      </c>
    </row>
    <row r="21" spans="1:18" x14ac:dyDescent="0.35">
      <c r="A21" s="35" t="s">
        <v>79</v>
      </c>
      <c r="B21" s="30" t="s">
        <v>80</v>
      </c>
      <c r="C21" s="36"/>
      <c r="D21" s="36">
        <f t="shared" ref="D21:I21" si="3">D19*0.0765</f>
        <v>39.78</v>
      </c>
      <c r="E21" s="36">
        <f t="shared" si="3"/>
        <v>35.802</v>
      </c>
      <c r="F21" s="36">
        <f t="shared" si="3"/>
        <v>33.813000000000002</v>
      </c>
      <c r="G21" s="36">
        <f t="shared" si="3"/>
        <v>37.790999999999997</v>
      </c>
      <c r="H21" s="36">
        <f t="shared" si="3"/>
        <v>39.78</v>
      </c>
      <c r="I21" s="36">
        <f t="shared" si="3"/>
        <v>32.8185</v>
      </c>
      <c r="J21" s="36">
        <v>37.72</v>
      </c>
      <c r="K21" s="36">
        <v>63.95999999999998</v>
      </c>
      <c r="L21" s="36">
        <v>83.760000000000019</v>
      </c>
      <c r="M21" s="36">
        <v>63.57</v>
      </c>
      <c r="N21" s="36">
        <v>0</v>
      </c>
      <c r="O21" s="36">
        <f t="shared" si="2"/>
        <v>468.79450000000003</v>
      </c>
      <c r="P21" s="31">
        <v>413</v>
      </c>
      <c r="R21" s="44">
        <v>1382.4</v>
      </c>
    </row>
    <row r="22" spans="1:18" x14ac:dyDescent="0.35">
      <c r="A22" s="35" t="s">
        <v>81</v>
      </c>
      <c r="B22" s="30" t="s">
        <v>82</v>
      </c>
      <c r="C22" s="36"/>
      <c r="D22" s="36">
        <f t="shared" ref="D22:I22" si="4">D19*0.04*0.25</f>
        <v>5.2</v>
      </c>
      <c r="E22" s="36">
        <f t="shared" si="4"/>
        <v>4.68</v>
      </c>
      <c r="F22" s="36">
        <f t="shared" si="4"/>
        <v>4.42</v>
      </c>
      <c r="G22" s="36">
        <f t="shared" si="4"/>
        <v>4.9400000000000004</v>
      </c>
      <c r="H22" s="36">
        <f t="shared" si="4"/>
        <v>5.2</v>
      </c>
      <c r="I22" s="36">
        <f t="shared" si="4"/>
        <v>4.29</v>
      </c>
      <c r="J22" s="36"/>
      <c r="K22" s="36">
        <v>0</v>
      </c>
      <c r="L22" s="36">
        <v>0</v>
      </c>
      <c r="M22" s="36">
        <v>0</v>
      </c>
      <c r="N22" s="36">
        <v>0</v>
      </c>
      <c r="O22" s="36">
        <f t="shared" si="2"/>
        <v>28.729999999999997</v>
      </c>
      <c r="P22" s="31">
        <v>54</v>
      </c>
      <c r="R22" s="44">
        <v>0</v>
      </c>
    </row>
    <row r="23" spans="1:18" x14ac:dyDescent="0.35">
      <c r="A23" s="35" t="s">
        <v>83</v>
      </c>
      <c r="B23" s="30" t="s">
        <v>84</v>
      </c>
      <c r="C23" s="36"/>
      <c r="D23" s="36"/>
      <c r="E23" s="36"/>
      <c r="F23" s="36"/>
      <c r="G23" s="36"/>
      <c r="H23" s="36"/>
      <c r="I23" s="36"/>
      <c r="J23" s="36"/>
      <c r="K23" s="36">
        <v>0</v>
      </c>
      <c r="L23" s="36">
        <v>0</v>
      </c>
      <c r="M23" s="36">
        <v>0</v>
      </c>
      <c r="N23" s="36">
        <v>0</v>
      </c>
      <c r="O23" s="36">
        <f t="shared" si="2"/>
        <v>0</v>
      </c>
      <c r="P23" s="31"/>
      <c r="R23" s="44">
        <v>5941.74</v>
      </c>
    </row>
    <row r="24" spans="1:18" x14ac:dyDescent="0.35">
      <c r="A24" s="35" t="s">
        <v>85</v>
      </c>
      <c r="B24" s="30" t="s">
        <v>86</v>
      </c>
      <c r="C24" s="36"/>
      <c r="D24" s="36">
        <f>working!Y12</f>
        <v>3150.4700000000003</v>
      </c>
      <c r="E24" s="36">
        <f>working!Y11</f>
        <v>2939.0700000000006</v>
      </c>
      <c r="F24" s="36">
        <f>working!Y10</f>
        <v>3174.66</v>
      </c>
      <c r="G24" s="36">
        <f>working!Y9</f>
        <v>3059.0600000000004</v>
      </c>
      <c r="H24" s="36">
        <f>working!Y8</f>
        <v>2760.62</v>
      </c>
      <c r="I24" s="36">
        <f>working!Y7</f>
        <v>1910.6399999999999</v>
      </c>
      <c r="J24" s="36">
        <v>1335</v>
      </c>
      <c r="K24" s="36">
        <v>1120.5</v>
      </c>
      <c r="L24" s="36">
        <v>2549.0899999999997</v>
      </c>
      <c r="M24" s="36">
        <v>810.57</v>
      </c>
      <c r="N24" s="36">
        <v>0</v>
      </c>
      <c r="O24" s="36">
        <f t="shared" si="2"/>
        <v>22809.68</v>
      </c>
      <c r="P24" s="31">
        <v>39000</v>
      </c>
      <c r="R24" s="44">
        <v>9647.3700000000008</v>
      </c>
    </row>
    <row r="25" spans="1:18" x14ac:dyDescent="0.35">
      <c r="A25" s="35" t="s">
        <v>87</v>
      </c>
      <c r="B25" s="30" t="s">
        <v>88</v>
      </c>
      <c r="C25" s="36"/>
      <c r="D25" s="36">
        <v>50</v>
      </c>
      <c r="E25" s="36">
        <v>50</v>
      </c>
      <c r="F25" s="36"/>
      <c r="G25" s="36">
        <v>50</v>
      </c>
      <c r="H25" s="36"/>
      <c r="I25" s="36">
        <v>50</v>
      </c>
      <c r="J25" s="36">
        <v>44</v>
      </c>
      <c r="K25" s="36">
        <v>0</v>
      </c>
      <c r="L25" s="36">
        <v>41.360000000000014</v>
      </c>
      <c r="M25" s="36">
        <v>56.259999999999991</v>
      </c>
      <c r="N25" s="36">
        <v>377</v>
      </c>
      <c r="O25" s="36">
        <f t="shared" si="2"/>
        <v>718.62</v>
      </c>
      <c r="P25" s="31">
        <v>2000</v>
      </c>
      <c r="R25" s="44">
        <v>38889.599999999991</v>
      </c>
    </row>
    <row r="26" spans="1:18" x14ac:dyDescent="0.35">
      <c r="A26" s="35" t="s">
        <v>89</v>
      </c>
      <c r="B26" s="30" t="s">
        <v>90</v>
      </c>
      <c r="C26" s="36"/>
      <c r="D26" s="36"/>
      <c r="E26" s="36"/>
      <c r="F26" s="36"/>
      <c r="G26" s="36"/>
      <c r="H26" s="36"/>
      <c r="I26" s="36"/>
      <c r="J26" s="36"/>
      <c r="K26" s="36">
        <v>0</v>
      </c>
      <c r="L26" s="36">
        <v>0</v>
      </c>
      <c r="M26" s="36">
        <v>0</v>
      </c>
      <c r="N26" s="36">
        <v>0</v>
      </c>
      <c r="O26" s="36">
        <f t="shared" si="2"/>
        <v>0</v>
      </c>
      <c r="P26" s="31"/>
      <c r="R26" s="44">
        <v>0</v>
      </c>
    </row>
    <row r="27" spans="1:18" x14ac:dyDescent="0.35">
      <c r="A27" s="35" t="s">
        <v>91</v>
      </c>
      <c r="B27" s="30" t="s">
        <v>92</v>
      </c>
      <c r="C27" s="36"/>
      <c r="D27" s="36"/>
      <c r="E27" s="36"/>
      <c r="F27" s="36"/>
      <c r="G27" s="36"/>
      <c r="H27" s="36"/>
      <c r="I27" s="36"/>
      <c r="J27" s="36"/>
      <c r="K27" s="36">
        <v>0</v>
      </c>
      <c r="L27" s="36">
        <v>0</v>
      </c>
      <c r="M27" s="36">
        <v>0</v>
      </c>
      <c r="N27" s="36">
        <v>0</v>
      </c>
      <c r="O27" s="36">
        <f t="shared" si="2"/>
        <v>0</v>
      </c>
      <c r="P27" s="31">
        <v>20</v>
      </c>
      <c r="R27" s="44">
        <v>4459.45</v>
      </c>
    </row>
    <row r="28" spans="1:18" x14ac:dyDescent="0.35">
      <c r="A28" s="35" t="s">
        <v>93</v>
      </c>
      <c r="B28" s="30" t="s">
        <v>94</v>
      </c>
      <c r="C28" s="36"/>
      <c r="D28" s="36">
        <v>400</v>
      </c>
      <c r="E28" s="36">
        <v>400</v>
      </c>
      <c r="F28" s="36">
        <v>400</v>
      </c>
      <c r="G28" s="36">
        <v>400</v>
      </c>
      <c r="H28" s="36">
        <v>400</v>
      </c>
      <c r="I28" s="36">
        <v>325</v>
      </c>
      <c r="J28" s="36">
        <v>328.64</v>
      </c>
      <c r="K28" s="36">
        <v>345.49</v>
      </c>
      <c r="L28" s="36">
        <v>293.79999999999995</v>
      </c>
      <c r="M28" s="36">
        <v>239.47</v>
      </c>
      <c r="N28" s="36">
        <v>0</v>
      </c>
      <c r="O28" s="36">
        <f t="shared" si="2"/>
        <v>3532.4</v>
      </c>
      <c r="P28" s="31">
        <v>4500</v>
      </c>
      <c r="R28" s="44">
        <v>0</v>
      </c>
    </row>
    <row r="29" spans="1:18" x14ac:dyDescent="0.35">
      <c r="A29" s="35" t="s">
        <v>95</v>
      </c>
      <c r="B29" s="30" t="s">
        <v>96</v>
      </c>
      <c r="C29" s="36"/>
      <c r="D29" s="36"/>
      <c r="E29" s="36"/>
      <c r="F29" s="36"/>
      <c r="G29" s="36"/>
      <c r="H29" s="36"/>
      <c r="I29" s="36"/>
      <c r="J29" s="36">
        <v>1245.9100000000001</v>
      </c>
      <c r="K29" s="36">
        <v>2164.8399999999997</v>
      </c>
      <c r="L29" s="36">
        <v>915.34</v>
      </c>
      <c r="M29" s="36">
        <v>0</v>
      </c>
      <c r="N29" s="36">
        <v>0</v>
      </c>
      <c r="O29" s="36">
        <f t="shared" si="2"/>
        <v>4326.09</v>
      </c>
      <c r="P29" s="31">
        <v>7417</v>
      </c>
      <c r="R29" s="44">
        <v>1418.55</v>
      </c>
    </row>
    <row r="31" spans="1:18" x14ac:dyDescent="0.35">
      <c r="B31" s="33" t="s">
        <v>97</v>
      </c>
      <c r="C31" s="37">
        <f>SUM(C15:C29)</f>
        <v>119.57999999999998</v>
      </c>
      <c r="D31" s="37">
        <f t="shared" ref="D31:R31" si="5">SUM(D15:D29)</f>
        <v>4277.5300000000007</v>
      </c>
      <c r="E31" s="37">
        <f t="shared" si="5"/>
        <v>4006.2720000000008</v>
      </c>
      <c r="F31" s="37">
        <f t="shared" si="5"/>
        <v>4174.473</v>
      </c>
      <c r="G31" s="37">
        <f t="shared" si="5"/>
        <v>4160.7510000000002</v>
      </c>
      <c r="H31" s="37">
        <f t="shared" si="5"/>
        <v>3791.24</v>
      </c>
      <c r="I31" s="37">
        <f t="shared" si="5"/>
        <v>2864.4285</v>
      </c>
      <c r="J31" s="37">
        <f t="shared" si="5"/>
        <v>3731.37</v>
      </c>
      <c r="K31" s="37">
        <f t="shared" si="5"/>
        <v>4581.4499999999989</v>
      </c>
      <c r="L31" s="37">
        <f t="shared" si="5"/>
        <v>4978.38</v>
      </c>
      <c r="M31" s="37">
        <f t="shared" si="5"/>
        <v>2000.89</v>
      </c>
      <c r="N31" s="37">
        <f t="shared" si="5"/>
        <v>377</v>
      </c>
      <c r="O31" s="37">
        <f t="shared" si="5"/>
        <v>39063.364499999996</v>
      </c>
      <c r="P31" s="37">
        <f t="shared" si="5"/>
        <v>60708</v>
      </c>
      <c r="R31" s="37">
        <f t="shared" si="5"/>
        <v>62023.929999999993</v>
      </c>
    </row>
    <row r="33" spans="2:15" x14ac:dyDescent="0.35">
      <c r="B33" s="33" t="s">
        <v>98</v>
      </c>
      <c r="C33" s="34">
        <f>C13-C31</f>
        <v>7099.95</v>
      </c>
      <c r="D33" s="34">
        <f t="shared" ref="D33:O33" si="6">D13-D31</f>
        <v>-1045.1900000000005</v>
      </c>
      <c r="E33" s="34">
        <f t="shared" si="6"/>
        <v>-907.32200000000057</v>
      </c>
      <c r="F33" s="34">
        <f t="shared" si="6"/>
        <v>-883.54299999999967</v>
      </c>
      <c r="G33" s="34">
        <f t="shared" si="6"/>
        <v>-876.17100000000028</v>
      </c>
      <c r="H33" s="34">
        <f t="shared" si="6"/>
        <v>-1495.8599999999997</v>
      </c>
      <c r="I33" s="34">
        <f t="shared" si="6"/>
        <v>65.41150000000016</v>
      </c>
      <c r="J33" s="34">
        <f t="shared" si="6"/>
        <v>3568.5299999999997</v>
      </c>
      <c r="K33" s="34">
        <f t="shared" si="6"/>
        <v>-357.90999999999894</v>
      </c>
      <c r="L33" s="34">
        <f t="shared" si="6"/>
        <v>-2915.54</v>
      </c>
      <c r="M33" s="34">
        <f t="shared" si="6"/>
        <v>-1705.39</v>
      </c>
      <c r="N33" s="34">
        <f t="shared" si="6"/>
        <v>-377</v>
      </c>
      <c r="O33" s="34">
        <f t="shared" si="6"/>
        <v>169.9655000000057</v>
      </c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29" sqref="E29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  <c r="B3" s="18">
        <v>10</v>
      </c>
      <c r="C3" s="18"/>
      <c r="D3" s="23">
        <f t="shared" ref="D3:D5" si="0">C3*2</f>
        <v>0</v>
      </c>
      <c r="E3" s="19">
        <v>51</v>
      </c>
      <c r="F3" s="19"/>
      <c r="G3" s="24">
        <f t="shared" ref="G3:G5" si="1">F3*3.5</f>
        <v>0</v>
      </c>
      <c r="H3" s="22"/>
      <c r="I3" s="18">
        <f t="shared" ref="I3:I5" si="2">(B3*1.84)+(E3*2.83)</f>
        <v>162.73000000000002</v>
      </c>
      <c r="J3" s="19"/>
    </row>
    <row r="4" spans="1:10" x14ac:dyDescent="0.35">
      <c r="A4">
        <v>2</v>
      </c>
      <c r="B4" s="18">
        <v>12</v>
      </c>
      <c r="C4" s="18"/>
      <c r="D4" s="23">
        <f t="shared" si="0"/>
        <v>0</v>
      </c>
      <c r="E4" s="19">
        <v>53</v>
      </c>
      <c r="F4" s="19"/>
      <c r="G4" s="24">
        <f t="shared" si="1"/>
        <v>0</v>
      </c>
      <c r="H4" s="22"/>
      <c r="I4" s="18">
        <f t="shared" si="2"/>
        <v>172.07000000000002</v>
      </c>
      <c r="J4" s="19"/>
    </row>
    <row r="5" spans="1:10" x14ac:dyDescent="0.35">
      <c r="A5">
        <v>3</v>
      </c>
      <c r="B5" s="18">
        <v>12</v>
      </c>
      <c r="C5" s="18"/>
      <c r="D5" s="23">
        <f t="shared" si="0"/>
        <v>0</v>
      </c>
      <c r="E5" s="19">
        <v>55</v>
      </c>
      <c r="F5" s="19"/>
      <c r="G5" s="24">
        <f t="shared" si="1"/>
        <v>0</v>
      </c>
      <c r="H5" s="22"/>
      <c r="I5" s="18">
        <f t="shared" si="2"/>
        <v>177.73000000000002</v>
      </c>
      <c r="J5" s="22">
        <f>SUM(I3:I5)+Jan!I33+Jan!I32-Jan!G33-Jan!G32-Jan!D33-Jan!D32-Feb!D3-Feb!D4-Feb!D5-Feb!G3-Feb!G4-Feb!G5</f>
        <v>841.67000000000019</v>
      </c>
    </row>
    <row r="6" spans="1:10" x14ac:dyDescent="0.35">
      <c r="A6">
        <v>4</v>
      </c>
      <c r="D6" s="6"/>
      <c r="E6" s="1"/>
      <c r="F6" s="1"/>
      <c r="G6" s="11"/>
      <c r="H6" s="11"/>
      <c r="I6" s="11"/>
      <c r="J6" s="1"/>
    </row>
    <row r="7" spans="1:10" x14ac:dyDescent="0.35">
      <c r="A7">
        <v>5</v>
      </c>
      <c r="D7" s="6"/>
      <c r="E7" s="1"/>
      <c r="F7" s="1"/>
      <c r="G7" s="11"/>
      <c r="H7" s="11"/>
      <c r="I7" s="11"/>
      <c r="J7" s="9"/>
    </row>
    <row r="8" spans="1:10" x14ac:dyDescent="0.35">
      <c r="A8">
        <v>6</v>
      </c>
      <c r="B8" s="18">
        <v>11</v>
      </c>
      <c r="C8" s="18"/>
      <c r="D8" s="23">
        <f t="shared" ref="D8:D12" si="3">C8*2</f>
        <v>0</v>
      </c>
      <c r="E8" s="19">
        <v>27</v>
      </c>
      <c r="F8" s="19"/>
      <c r="G8" s="24">
        <f t="shared" ref="G8:G12" si="4">F8*3.5</f>
        <v>0</v>
      </c>
      <c r="H8" s="19"/>
      <c r="I8" s="18">
        <f t="shared" ref="I8:I12" si="5">(B8*1.84)+(E8*2.83)</f>
        <v>96.65</v>
      </c>
      <c r="J8" s="19"/>
    </row>
    <row r="9" spans="1:10" x14ac:dyDescent="0.35">
      <c r="A9">
        <v>7</v>
      </c>
      <c r="B9" s="18">
        <v>13</v>
      </c>
      <c r="C9" s="18"/>
      <c r="D9" s="23">
        <f t="shared" si="3"/>
        <v>0</v>
      </c>
      <c r="E9" s="19">
        <v>31</v>
      </c>
      <c r="F9" s="19"/>
      <c r="G9" s="24">
        <f t="shared" si="4"/>
        <v>0</v>
      </c>
      <c r="H9" s="19"/>
      <c r="I9" s="18">
        <f t="shared" si="5"/>
        <v>111.65</v>
      </c>
      <c r="J9" s="19"/>
    </row>
    <row r="10" spans="1:10" x14ac:dyDescent="0.35">
      <c r="A10">
        <v>8</v>
      </c>
      <c r="B10" s="18">
        <v>15</v>
      </c>
      <c r="C10" s="18"/>
      <c r="D10" s="23">
        <f t="shared" si="3"/>
        <v>0</v>
      </c>
      <c r="E10" s="19">
        <v>56</v>
      </c>
      <c r="F10" s="19"/>
      <c r="G10" s="24">
        <f t="shared" si="4"/>
        <v>0</v>
      </c>
      <c r="H10" s="22"/>
      <c r="I10" s="18">
        <f t="shared" si="5"/>
        <v>186.08</v>
      </c>
      <c r="J10" s="20"/>
    </row>
    <row r="11" spans="1:10" x14ac:dyDescent="0.35">
      <c r="A11">
        <v>9</v>
      </c>
      <c r="B11" s="18">
        <v>11</v>
      </c>
      <c r="C11" s="18"/>
      <c r="D11" s="23">
        <f t="shared" si="3"/>
        <v>0</v>
      </c>
      <c r="E11" s="19">
        <v>64</v>
      </c>
      <c r="F11" s="19"/>
      <c r="G11" s="24">
        <f t="shared" si="4"/>
        <v>0</v>
      </c>
      <c r="H11" s="22"/>
      <c r="I11" s="18">
        <f t="shared" si="5"/>
        <v>201.36</v>
      </c>
      <c r="J11" s="19"/>
    </row>
    <row r="12" spans="1:10" x14ac:dyDescent="0.35">
      <c r="A12">
        <v>10</v>
      </c>
      <c r="B12" s="18">
        <v>11</v>
      </c>
      <c r="C12" s="18"/>
      <c r="D12" s="23">
        <f t="shared" si="3"/>
        <v>0</v>
      </c>
      <c r="E12" s="19">
        <v>50</v>
      </c>
      <c r="F12" s="19"/>
      <c r="G12" s="24">
        <f t="shared" si="4"/>
        <v>0</v>
      </c>
      <c r="H12" s="22"/>
      <c r="I12" s="18">
        <f t="shared" si="5"/>
        <v>161.74</v>
      </c>
      <c r="J12" s="22">
        <f>SUM(I8:I12)-G12-G11-G10-G9-G8-D12-D11-D10-D9-D8</f>
        <v>757.48</v>
      </c>
    </row>
    <row r="13" spans="1:10" x14ac:dyDescent="0.35">
      <c r="A13">
        <v>11</v>
      </c>
      <c r="D13" s="6"/>
      <c r="E13" s="1"/>
      <c r="F13" s="1"/>
      <c r="G13" s="11"/>
      <c r="H13" s="11"/>
      <c r="I13" s="11"/>
      <c r="J13" s="1"/>
    </row>
    <row r="14" spans="1:10" x14ac:dyDescent="0.35">
      <c r="A14">
        <v>12</v>
      </c>
      <c r="D14" s="6"/>
      <c r="E14" s="1"/>
      <c r="F14" s="1"/>
      <c r="G14" s="11"/>
      <c r="H14" s="11"/>
      <c r="I14" s="11"/>
      <c r="J14" s="11"/>
    </row>
    <row r="15" spans="1:10" x14ac:dyDescent="0.35">
      <c r="A15">
        <v>13</v>
      </c>
      <c r="B15" s="18">
        <v>12</v>
      </c>
      <c r="C15" s="18"/>
      <c r="D15" s="23">
        <f t="shared" ref="D15:D18" si="6">C15*2</f>
        <v>0</v>
      </c>
      <c r="E15" s="19">
        <v>45</v>
      </c>
      <c r="F15" s="19"/>
      <c r="G15" s="24">
        <f t="shared" ref="G15:G18" si="7">F15*3.5</f>
        <v>0</v>
      </c>
      <c r="H15" s="20"/>
      <c r="I15" s="18">
        <f t="shared" ref="I15:I18" si="8">(B15*1.84)+(E15*2.83)</f>
        <v>149.43</v>
      </c>
      <c r="J15" s="20"/>
    </row>
    <row r="16" spans="1:10" x14ac:dyDescent="0.35">
      <c r="A16">
        <v>14</v>
      </c>
      <c r="B16" s="18">
        <v>12</v>
      </c>
      <c r="C16" s="18"/>
      <c r="D16" s="23">
        <f t="shared" si="6"/>
        <v>0</v>
      </c>
      <c r="E16" s="19">
        <v>50</v>
      </c>
      <c r="F16" s="19"/>
      <c r="G16" s="24">
        <f t="shared" si="7"/>
        <v>0</v>
      </c>
      <c r="H16" s="19"/>
      <c r="I16" s="18">
        <f t="shared" si="8"/>
        <v>163.58000000000001</v>
      </c>
      <c r="J16" s="19"/>
    </row>
    <row r="17" spans="1:10" x14ac:dyDescent="0.35">
      <c r="A17">
        <v>15</v>
      </c>
      <c r="B17" s="18">
        <v>12</v>
      </c>
      <c r="C17" s="18"/>
      <c r="D17" s="23">
        <f t="shared" si="6"/>
        <v>0</v>
      </c>
      <c r="E17" s="19">
        <v>50</v>
      </c>
      <c r="F17" s="19"/>
      <c r="G17" s="24">
        <f t="shared" si="7"/>
        <v>0</v>
      </c>
      <c r="H17" s="22"/>
      <c r="I17" s="18">
        <f t="shared" si="8"/>
        <v>163.58000000000001</v>
      </c>
      <c r="J17" s="20"/>
    </row>
    <row r="18" spans="1:10" x14ac:dyDescent="0.35">
      <c r="A18">
        <v>16</v>
      </c>
      <c r="B18" s="18">
        <v>12</v>
      </c>
      <c r="C18" s="18"/>
      <c r="D18" s="23">
        <f t="shared" si="6"/>
        <v>0</v>
      </c>
      <c r="E18" s="19">
        <v>56</v>
      </c>
      <c r="F18" s="19"/>
      <c r="G18" s="24">
        <f t="shared" si="7"/>
        <v>0</v>
      </c>
      <c r="H18" s="22"/>
      <c r="I18" s="18">
        <f t="shared" si="8"/>
        <v>180.56000000000003</v>
      </c>
      <c r="J18" s="19"/>
    </row>
    <row r="19" spans="1:10" x14ac:dyDescent="0.35">
      <c r="A19">
        <v>17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22">
        <f>SUM(I15:I19)-G19-G18-G17-G16-G15-D19-D18-D17-D16-D15</f>
        <v>657.15000000000009</v>
      </c>
    </row>
    <row r="20" spans="1:10" x14ac:dyDescent="0.35">
      <c r="A20">
        <v>18</v>
      </c>
      <c r="D20" s="6"/>
      <c r="E20" s="1"/>
      <c r="F20" s="1"/>
      <c r="G20" s="11"/>
      <c r="H20" s="11"/>
      <c r="I20" s="11"/>
      <c r="J20" s="1"/>
    </row>
    <row r="21" spans="1:10" x14ac:dyDescent="0.35">
      <c r="A21">
        <v>19</v>
      </c>
      <c r="D21" s="6"/>
      <c r="E21" s="1"/>
      <c r="F21" s="1"/>
      <c r="G21" s="11"/>
      <c r="H21" s="11"/>
      <c r="I21" s="11"/>
      <c r="J21" s="11"/>
    </row>
    <row r="22" spans="1:10" x14ac:dyDescent="0.35">
      <c r="A22">
        <v>20</v>
      </c>
      <c r="B22" s="18">
        <v>13</v>
      </c>
      <c r="C22" s="18"/>
      <c r="D22" s="23">
        <f t="shared" ref="D22:D26" si="9">C22*2</f>
        <v>0</v>
      </c>
      <c r="E22" s="19">
        <v>42</v>
      </c>
      <c r="F22" s="19"/>
      <c r="G22" s="24">
        <f t="shared" ref="G22:G26" si="10">F22*3.5</f>
        <v>0</v>
      </c>
      <c r="H22" s="20"/>
      <c r="I22" s="18">
        <f t="shared" ref="I22:I26" si="11">(B22*1.84)+(E22*2.83)</f>
        <v>142.78</v>
      </c>
      <c r="J22" s="20"/>
    </row>
    <row r="23" spans="1:10" x14ac:dyDescent="0.35">
      <c r="A23">
        <v>21</v>
      </c>
      <c r="B23" s="18">
        <v>14</v>
      </c>
      <c r="C23" s="18"/>
      <c r="D23" s="23">
        <f t="shared" si="9"/>
        <v>0</v>
      </c>
      <c r="E23" s="19">
        <v>47</v>
      </c>
      <c r="F23" s="19"/>
      <c r="G23" s="24">
        <f t="shared" si="10"/>
        <v>0</v>
      </c>
      <c r="H23" s="19"/>
      <c r="I23" s="18">
        <f t="shared" si="11"/>
        <v>158.76999999999998</v>
      </c>
      <c r="J23" s="19"/>
    </row>
    <row r="24" spans="1:10" x14ac:dyDescent="0.35">
      <c r="A24">
        <v>22</v>
      </c>
      <c r="B24" s="18">
        <v>14</v>
      </c>
      <c r="C24" s="18"/>
      <c r="D24" s="23">
        <f t="shared" si="9"/>
        <v>0</v>
      </c>
      <c r="E24" s="19">
        <v>51</v>
      </c>
      <c r="F24" s="19"/>
      <c r="G24" s="24">
        <f t="shared" si="10"/>
        <v>0</v>
      </c>
      <c r="H24" s="22"/>
      <c r="I24" s="18">
        <f t="shared" si="11"/>
        <v>170.09</v>
      </c>
      <c r="J24" s="19"/>
    </row>
    <row r="25" spans="1:10" x14ac:dyDescent="0.35">
      <c r="A25">
        <v>23</v>
      </c>
      <c r="B25" s="18">
        <v>10</v>
      </c>
      <c r="C25" s="18"/>
      <c r="D25" s="23">
        <f t="shared" si="9"/>
        <v>0</v>
      </c>
      <c r="E25" s="19">
        <v>51</v>
      </c>
      <c r="F25" s="19"/>
      <c r="G25" s="24">
        <f t="shared" si="10"/>
        <v>0</v>
      </c>
      <c r="H25" s="22"/>
      <c r="I25" s="18">
        <f t="shared" si="11"/>
        <v>162.73000000000002</v>
      </c>
      <c r="J25" s="19"/>
    </row>
    <row r="26" spans="1:10" x14ac:dyDescent="0.35">
      <c r="A26">
        <v>24</v>
      </c>
      <c r="B26" s="18">
        <v>10</v>
      </c>
      <c r="C26" s="18"/>
      <c r="D26" s="23">
        <f t="shared" si="9"/>
        <v>0</v>
      </c>
      <c r="E26" s="19">
        <v>53</v>
      </c>
      <c r="F26" s="19"/>
      <c r="G26" s="24">
        <f t="shared" si="10"/>
        <v>0</v>
      </c>
      <c r="H26" s="22"/>
      <c r="I26" s="18">
        <f t="shared" si="11"/>
        <v>168.39000000000001</v>
      </c>
      <c r="J26" s="22">
        <f>SUM(I22:I26)-G26-G25-G24-G23-G22-D26-D25-D24-D23-D22</f>
        <v>802.76</v>
      </c>
    </row>
    <row r="27" spans="1:10" x14ac:dyDescent="0.35">
      <c r="A27">
        <v>25</v>
      </c>
      <c r="D27" s="6"/>
      <c r="E27" s="1"/>
      <c r="F27" s="1"/>
      <c r="G27" s="11"/>
      <c r="H27" s="11"/>
      <c r="I27" s="11"/>
      <c r="J27" s="1"/>
    </row>
    <row r="28" spans="1:10" x14ac:dyDescent="0.35">
      <c r="A28">
        <v>26</v>
      </c>
      <c r="D28" s="6"/>
      <c r="E28" s="1"/>
      <c r="F28" s="1"/>
      <c r="G28" s="11"/>
      <c r="H28" s="11"/>
      <c r="I28" s="11"/>
      <c r="J28" s="11"/>
    </row>
    <row r="29" spans="1:10" x14ac:dyDescent="0.35">
      <c r="A29">
        <v>27</v>
      </c>
      <c r="B29" s="18">
        <v>12</v>
      </c>
      <c r="C29" s="18"/>
      <c r="D29" s="23">
        <f t="shared" ref="D29:D30" si="12">C29*2</f>
        <v>0</v>
      </c>
      <c r="E29" s="19">
        <v>56</v>
      </c>
      <c r="F29" s="19"/>
      <c r="G29" s="24">
        <f t="shared" ref="G29:G30" si="13">F29*3.5</f>
        <v>0</v>
      </c>
      <c r="H29" s="20"/>
      <c r="I29" s="18">
        <f t="shared" ref="I29:I30" si="14">(B29*1.84)+(E29*2.83)</f>
        <v>180.56000000000003</v>
      </c>
      <c r="J29" s="9"/>
    </row>
    <row r="30" spans="1:10" x14ac:dyDescent="0.35">
      <c r="A30">
        <v>28</v>
      </c>
      <c r="B30" s="18">
        <v>12</v>
      </c>
      <c r="C30" s="18"/>
      <c r="D30" s="23">
        <f t="shared" si="12"/>
        <v>0</v>
      </c>
      <c r="E30" s="19">
        <v>52</v>
      </c>
      <c r="F30" s="19"/>
      <c r="G30" s="24">
        <f t="shared" si="13"/>
        <v>0</v>
      </c>
      <c r="H30" s="19"/>
      <c r="I30" s="18">
        <f t="shared" si="14"/>
        <v>169.24</v>
      </c>
      <c r="J30" s="1"/>
    </row>
    <row r="31" spans="1:10" x14ac:dyDescent="0.35">
      <c r="D31" s="6"/>
      <c r="E31" s="1"/>
      <c r="F31" s="1"/>
      <c r="G31" s="11"/>
      <c r="H31" s="11"/>
      <c r="I31" s="11"/>
      <c r="J31" s="1"/>
    </row>
    <row r="32" spans="1:10" x14ac:dyDescent="0.35">
      <c r="E32" s="1"/>
    </row>
    <row r="33" spans="1:10" x14ac:dyDescent="0.35">
      <c r="A33" t="s">
        <v>4</v>
      </c>
      <c r="B33">
        <f>SUM(B3:B31)</f>
        <v>228</v>
      </c>
      <c r="C33">
        <f>SUM(C3:C31)</f>
        <v>0</v>
      </c>
      <c r="E33">
        <f>SUM(E3:E31)</f>
        <v>940</v>
      </c>
      <c r="F33">
        <f>SUM(F3:F31)</f>
        <v>0</v>
      </c>
      <c r="I33" s="3">
        <f>SUM(I3:I32)</f>
        <v>3079.7200000000003</v>
      </c>
      <c r="J33" s="3">
        <f>SUM(J3:J32)</f>
        <v>3059.0600000000004</v>
      </c>
    </row>
    <row r="34" spans="1:10" x14ac:dyDescent="0.35">
      <c r="E34" s="1"/>
    </row>
    <row r="35" spans="1:10" x14ac:dyDescent="0.35">
      <c r="E35" s="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32" sqref="E32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27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  <c r="B3" s="18">
        <v>10</v>
      </c>
      <c r="C3" s="18"/>
      <c r="D3" s="23">
        <f t="shared" ref="D3:D5" si="0">C3*2</f>
        <v>0</v>
      </c>
      <c r="E3" s="19">
        <v>52</v>
      </c>
      <c r="F3" s="19"/>
      <c r="G3" s="24">
        <f t="shared" ref="G3:G5" si="1">F3*3.5</f>
        <v>0</v>
      </c>
      <c r="H3" s="22"/>
      <c r="I3" s="18">
        <f t="shared" ref="I3:I5" si="2">(B3*1.84)+(E3*2.83)</f>
        <v>165.56</v>
      </c>
      <c r="J3" s="19"/>
    </row>
    <row r="4" spans="1:10" x14ac:dyDescent="0.35">
      <c r="A4">
        <v>2</v>
      </c>
      <c r="B4" s="18">
        <v>11</v>
      </c>
      <c r="C4" s="18"/>
      <c r="D4" s="23">
        <f t="shared" si="0"/>
        <v>0</v>
      </c>
      <c r="E4" s="19">
        <v>51</v>
      </c>
      <c r="F4" s="19"/>
      <c r="G4" s="24">
        <f t="shared" si="1"/>
        <v>0</v>
      </c>
      <c r="H4" s="22"/>
      <c r="I4" s="18">
        <f t="shared" si="2"/>
        <v>164.57000000000002</v>
      </c>
      <c r="J4" s="19"/>
    </row>
    <row r="5" spans="1:10" x14ac:dyDescent="0.35">
      <c r="A5">
        <v>3</v>
      </c>
      <c r="B5" s="18">
        <v>12</v>
      </c>
      <c r="C5" s="18"/>
      <c r="D5" s="23">
        <f t="shared" si="0"/>
        <v>0</v>
      </c>
      <c r="E5" s="19">
        <v>57</v>
      </c>
      <c r="F5" s="19"/>
      <c r="G5" s="24">
        <f t="shared" si="1"/>
        <v>0</v>
      </c>
      <c r="H5" s="22"/>
      <c r="I5" s="18">
        <f t="shared" si="2"/>
        <v>183.39000000000001</v>
      </c>
      <c r="J5" s="22">
        <f>SUM(I3:I5)+Feb!I30+Feb!I29-Feb!G30-Feb!G29-Feb!D29-Feb!D30-D3-D4-D5-G3-G4-G5</f>
        <v>863.32</v>
      </c>
    </row>
    <row r="6" spans="1:10" x14ac:dyDescent="0.35">
      <c r="A6">
        <v>4</v>
      </c>
      <c r="D6" s="6"/>
      <c r="E6" s="1"/>
      <c r="F6" s="1"/>
      <c r="G6" s="11"/>
      <c r="H6" s="11"/>
      <c r="I6" s="11"/>
      <c r="J6" s="11"/>
    </row>
    <row r="7" spans="1:10" x14ac:dyDescent="0.35">
      <c r="A7">
        <v>5</v>
      </c>
      <c r="E7" s="1"/>
      <c r="F7" s="1"/>
      <c r="G7" s="1"/>
      <c r="H7" s="1"/>
      <c r="I7" s="1"/>
      <c r="J7" s="1"/>
    </row>
    <row r="8" spans="1:10" x14ac:dyDescent="0.35">
      <c r="A8">
        <v>6</v>
      </c>
      <c r="B8" s="18">
        <v>12</v>
      </c>
      <c r="C8" s="18"/>
      <c r="D8" s="23">
        <f t="shared" ref="D8:D11" si="3">C8*2</f>
        <v>0</v>
      </c>
      <c r="E8" s="19">
        <v>47</v>
      </c>
      <c r="F8" s="19"/>
      <c r="G8" s="24">
        <f t="shared" ref="G8:G11" si="4">F8*3.5</f>
        <v>0</v>
      </c>
      <c r="H8" s="20"/>
      <c r="I8" s="18">
        <f t="shared" ref="I8:I11" si="5">(B8*1.84)+(E8*2.83)</f>
        <v>155.09</v>
      </c>
      <c r="J8" s="20"/>
    </row>
    <row r="9" spans="1:10" x14ac:dyDescent="0.35">
      <c r="A9">
        <v>7</v>
      </c>
      <c r="B9" s="18">
        <v>14</v>
      </c>
      <c r="C9" s="18"/>
      <c r="D9" s="23">
        <f t="shared" si="3"/>
        <v>0</v>
      </c>
      <c r="E9" s="19">
        <v>51</v>
      </c>
      <c r="F9" s="19"/>
      <c r="G9" s="24">
        <f t="shared" si="4"/>
        <v>0</v>
      </c>
      <c r="H9" s="22"/>
      <c r="I9" s="18">
        <f t="shared" si="5"/>
        <v>170.09</v>
      </c>
      <c r="J9" s="19"/>
    </row>
    <row r="10" spans="1:10" x14ac:dyDescent="0.35">
      <c r="A10">
        <v>8</v>
      </c>
      <c r="B10" s="18">
        <v>12</v>
      </c>
      <c r="C10" s="18"/>
      <c r="D10" s="23">
        <f t="shared" si="3"/>
        <v>0</v>
      </c>
      <c r="E10" s="19">
        <v>55</v>
      </c>
      <c r="F10" s="19"/>
      <c r="G10" s="24">
        <f t="shared" si="4"/>
        <v>0</v>
      </c>
      <c r="H10" s="22"/>
      <c r="I10" s="18">
        <f t="shared" si="5"/>
        <v>177.73000000000002</v>
      </c>
      <c r="J10" s="20"/>
    </row>
    <row r="11" spans="1:10" x14ac:dyDescent="0.35">
      <c r="A11">
        <v>9</v>
      </c>
      <c r="B11" s="18">
        <v>14</v>
      </c>
      <c r="C11" s="18"/>
      <c r="D11" s="23">
        <f t="shared" si="3"/>
        <v>0</v>
      </c>
      <c r="E11" s="19">
        <v>55</v>
      </c>
      <c r="F11" s="19"/>
      <c r="G11" s="24">
        <f t="shared" si="4"/>
        <v>0</v>
      </c>
      <c r="H11" s="22"/>
      <c r="I11" s="18">
        <f t="shared" si="5"/>
        <v>181.41</v>
      </c>
      <c r="J11" s="19"/>
    </row>
    <row r="12" spans="1:10" x14ac:dyDescent="0.35">
      <c r="A12">
        <v>10</v>
      </c>
      <c r="B12" s="18">
        <v>0</v>
      </c>
      <c r="C12" s="18">
        <v>0</v>
      </c>
      <c r="D12" s="21">
        <v>0</v>
      </c>
      <c r="E12" s="19">
        <v>0</v>
      </c>
      <c r="F12" s="19">
        <v>0</v>
      </c>
      <c r="G12" s="22">
        <v>0</v>
      </c>
      <c r="H12" s="22">
        <v>0</v>
      </c>
      <c r="I12" s="22">
        <v>0</v>
      </c>
      <c r="J12" s="22">
        <f>SUM(I8:I12)-G12-G11-G10-G9-G8-D12-D11-D10-D9-D8</f>
        <v>684.32</v>
      </c>
    </row>
    <row r="13" spans="1:10" x14ac:dyDescent="0.35">
      <c r="A13">
        <v>11</v>
      </c>
      <c r="D13" s="6"/>
      <c r="E13" s="1"/>
      <c r="F13" s="1"/>
      <c r="G13" s="11"/>
      <c r="H13" s="11"/>
      <c r="I13" s="11"/>
      <c r="J13" s="11"/>
    </row>
    <row r="14" spans="1:10" x14ac:dyDescent="0.35">
      <c r="A14">
        <v>12</v>
      </c>
      <c r="E14" s="1"/>
      <c r="F14" s="1"/>
      <c r="G14" s="1"/>
      <c r="H14" s="1"/>
      <c r="I14" s="1"/>
      <c r="J14" s="1"/>
    </row>
    <row r="15" spans="1:10" x14ac:dyDescent="0.3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 s="9"/>
    </row>
    <row r="16" spans="1:10" x14ac:dyDescent="0.35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 s="1"/>
    </row>
    <row r="17" spans="1:10" x14ac:dyDescent="0.3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9"/>
    </row>
    <row r="18" spans="1:10" x14ac:dyDescent="0.3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 s="1"/>
    </row>
    <row r="19" spans="1:10" x14ac:dyDescent="0.3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1"/>
    </row>
    <row r="20" spans="1:10" x14ac:dyDescent="0.35">
      <c r="A20">
        <v>18</v>
      </c>
      <c r="E20" s="1"/>
      <c r="F20" s="1"/>
      <c r="G20" s="1"/>
      <c r="H20" s="1"/>
      <c r="I20" s="1"/>
      <c r="J20" s="1"/>
    </row>
    <row r="21" spans="1:10" x14ac:dyDescent="0.35">
      <c r="A21">
        <v>19</v>
      </c>
      <c r="E21" s="1"/>
      <c r="F21" s="1"/>
      <c r="G21" s="1"/>
      <c r="H21" s="1"/>
      <c r="I21" s="1"/>
      <c r="J21" s="1"/>
    </row>
    <row r="22" spans="1:10" x14ac:dyDescent="0.35">
      <c r="A22">
        <v>20</v>
      </c>
      <c r="B22" s="18">
        <v>9</v>
      </c>
      <c r="C22" s="18"/>
      <c r="D22" s="23">
        <f t="shared" ref="D22:D26" si="6">C22*2</f>
        <v>0</v>
      </c>
      <c r="E22" s="19">
        <v>56</v>
      </c>
      <c r="F22" s="19"/>
      <c r="G22" s="24">
        <f t="shared" ref="G22:G26" si="7">F22*3.5</f>
        <v>0</v>
      </c>
      <c r="H22" s="19"/>
      <c r="I22" s="18">
        <f t="shared" ref="I22:I26" si="8">(B22*1.84)+(E22*2.83)</f>
        <v>175.04000000000002</v>
      </c>
      <c r="J22" s="19"/>
    </row>
    <row r="23" spans="1:10" x14ac:dyDescent="0.35">
      <c r="A23">
        <v>21</v>
      </c>
      <c r="B23" s="18">
        <v>9</v>
      </c>
      <c r="C23" s="18"/>
      <c r="D23" s="23">
        <f t="shared" si="6"/>
        <v>0</v>
      </c>
      <c r="E23" s="19">
        <v>52</v>
      </c>
      <c r="F23" s="19"/>
      <c r="G23" s="24">
        <f t="shared" si="7"/>
        <v>0</v>
      </c>
      <c r="H23" s="22"/>
      <c r="I23" s="18">
        <f t="shared" si="8"/>
        <v>163.72</v>
      </c>
      <c r="J23" s="19"/>
    </row>
    <row r="24" spans="1:10" x14ac:dyDescent="0.35">
      <c r="A24">
        <v>22</v>
      </c>
      <c r="B24" s="18">
        <v>10</v>
      </c>
      <c r="C24" s="18"/>
      <c r="D24" s="23">
        <f t="shared" si="6"/>
        <v>0</v>
      </c>
      <c r="E24" s="19">
        <v>50</v>
      </c>
      <c r="F24" s="19"/>
      <c r="G24" s="24">
        <f t="shared" si="7"/>
        <v>0</v>
      </c>
      <c r="H24" s="22"/>
      <c r="I24" s="18">
        <f t="shared" si="8"/>
        <v>159.9</v>
      </c>
      <c r="J24" s="19"/>
    </row>
    <row r="25" spans="1:10" x14ac:dyDescent="0.35">
      <c r="A25">
        <v>23</v>
      </c>
      <c r="B25" s="18">
        <v>12</v>
      </c>
      <c r="C25" s="18"/>
      <c r="D25" s="23">
        <f t="shared" si="6"/>
        <v>0</v>
      </c>
      <c r="E25" s="19">
        <v>47</v>
      </c>
      <c r="F25" s="19"/>
      <c r="G25" s="24">
        <f t="shared" si="7"/>
        <v>0</v>
      </c>
      <c r="H25" s="22"/>
      <c r="I25" s="18">
        <f t="shared" si="8"/>
        <v>155.09</v>
      </c>
      <c r="J25" s="19"/>
    </row>
    <row r="26" spans="1:10" x14ac:dyDescent="0.35">
      <c r="A26">
        <v>24</v>
      </c>
      <c r="B26" s="18">
        <v>12</v>
      </c>
      <c r="C26" s="18"/>
      <c r="D26" s="23">
        <f t="shared" si="6"/>
        <v>0</v>
      </c>
      <c r="E26" s="19">
        <v>41</v>
      </c>
      <c r="F26" s="19"/>
      <c r="G26" s="24">
        <f t="shared" si="7"/>
        <v>0</v>
      </c>
      <c r="H26" s="22"/>
      <c r="I26" s="18">
        <f t="shared" si="8"/>
        <v>138.11000000000001</v>
      </c>
      <c r="J26" s="22">
        <f>SUM(I22:I26)-G26-G25-G24-G23-G22-D26-D25-D24-D23-D22</f>
        <v>791.86</v>
      </c>
    </row>
    <row r="27" spans="1:10" x14ac:dyDescent="0.35">
      <c r="A27">
        <v>25</v>
      </c>
      <c r="D27" s="6"/>
      <c r="E27" s="1"/>
      <c r="F27" s="1"/>
      <c r="G27" s="11"/>
      <c r="H27" s="11"/>
      <c r="I27" s="11"/>
      <c r="J27" s="11"/>
    </row>
    <row r="28" spans="1:10" x14ac:dyDescent="0.35">
      <c r="A28">
        <v>26</v>
      </c>
      <c r="D28" s="6"/>
      <c r="E28" s="1"/>
      <c r="F28" s="1"/>
      <c r="G28" s="11"/>
      <c r="H28" s="11"/>
      <c r="I28" s="11"/>
      <c r="J28" s="1"/>
    </row>
    <row r="29" spans="1:10" x14ac:dyDescent="0.35">
      <c r="A29">
        <v>27</v>
      </c>
      <c r="B29" s="18">
        <v>11</v>
      </c>
      <c r="C29" s="18"/>
      <c r="D29" s="23">
        <f t="shared" ref="D29:D33" si="9">C29*2</f>
        <v>0</v>
      </c>
      <c r="E29" s="19">
        <v>56</v>
      </c>
      <c r="F29" s="19"/>
      <c r="G29" s="24">
        <f t="shared" ref="G29:G33" si="10">F29*3.5</f>
        <v>0</v>
      </c>
      <c r="H29" s="20"/>
      <c r="I29" s="18">
        <f t="shared" ref="I29:I33" si="11">(B29*1.84)+(E29*2.83)</f>
        <v>178.72000000000003</v>
      </c>
      <c r="J29" s="20"/>
    </row>
    <row r="30" spans="1:10" x14ac:dyDescent="0.35">
      <c r="A30">
        <v>28</v>
      </c>
      <c r="B30" s="18">
        <v>10</v>
      </c>
      <c r="C30" s="18"/>
      <c r="D30" s="23">
        <f t="shared" si="9"/>
        <v>0</v>
      </c>
      <c r="E30" s="19">
        <v>52</v>
      </c>
      <c r="F30" s="19"/>
      <c r="G30" s="24">
        <f t="shared" si="10"/>
        <v>0</v>
      </c>
      <c r="H30" s="22"/>
      <c r="I30" s="18">
        <f t="shared" si="11"/>
        <v>165.56</v>
      </c>
      <c r="J30" s="19"/>
    </row>
    <row r="31" spans="1:10" x14ac:dyDescent="0.35">
      <c r="A31">
        <v>29</v>
      </c>
      <c r="B31" s="18">
        <v>12</v>
      </c>
      <c r="C31" s="18"/>
      <c r="D31" s="23">
        <f t="shared" si="9"/>
        <v>0</v>
      </c>
      <c r="E31" s="19">
        <v>54</v>
      </c>
      <c r="F31" s="19"/>
      <c r="G31" s="24">
        <f t="shared" si="10"/>
        <v>0</v>
      </c>
      <c r="H31" s="22"/>
      <c r="I31" s="18">
        <f t="shared" si="11"/>
        <v>174.9</v>
      </c>
      <c r="J31" s="19"/>
    </row>
    <row r="32" spans="1:10" x14ac:dyDescent="0.35">
      <c r="A32">
        <v>30</v>
      </c>
      <c r="B32" s="18">
        <v>11</v>
      </c>
      <c r="C32" s="18"/>
      <c r="D32" s="23">
        <f t="shared" si="9"/>
        <v>0</v>
      </c>
      <c r="E32" s="19">
        <v>57</v>
      </c>
      <c r="F32" s="19"/>
      <c r="G32" s="24">
        <f t="shared" si="10"/>
        <v>0</v>
      </c>
      <c r="H32" s="22"/>
      <c r="I32" s="18">
        <f t="shared" si="11"/>
        <v>181.55</v>
      </c>
      <c r="J32" s="19"/>
    </row>
    <row r="33" spans="1:10" x14ac:dyDescent="0.35">
      <c r="A33">
        <v>31</v>
      </c>
      <c r="B33" s="18">
        <v>10</v>
      </c>
      <c r="C33" s="18"/>
      <c r="D33" s="23">
        <f t="shared" si="9"/>
        <v>0</v>
      </c>
      <c r="E33" s="19">
        <v>41</v>
      </c>
      <c r="F33" s="19"/>
      <c r="G33" s="24">
        <f t="shared" si="10"/>
        <v>0</v>
      </c>
      <c r="H33" s="22"/>
      <c r="I33" s="18">
        <f t="shared" si="11"/>
        <v>134.43</v>
      </c>
      <c r="J33" s="22">
        <f>SUM(I29:I33)-G33-G32-G31-G30-G29-D33-D32-D31-D30-D29</f>
        <v>835.16000000000008</v>
      </c>
    </row>
    <row r="34" spans="1:10" x14ac:dyDescent="0.35">
      <c r="E34" s="1"/>
    </row>
    <row r="35" spans="1:10" x14ac:dyDescent="0.35">
      <c r="A35" t="s">
        <v>4</v>
      </c>
      <c r="B35">
        <f>SUM(B3:B34)</f>
        <v>191</v>
      </c>
      <c r="C35">
        <f>SUM(C3:C34)</f>
        <v>0</v>
      </c>
      <c r="E35">
        <f>SUM(E3:E34)</f>
        <v>874</v>
      </c>
      <c r="F35">
        <f>SUM(F3:F34)</f>
        <v>0</v>
      </c>
      <c r="I35" s="3">
        <f>SUM(I3:I33)</f>
        <v>2824.86</v>
      </c>
      <c r="J35" s="3">
        <f>SUM(J3:J33)</f>
        <v>3174.66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E28" sqref="E28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1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27</v>
      </c>
      <c r="H1" s="2" t="s">
        <v>1</v>
      </c>
      <c r="I1" s="2" t="s">
        <v>2</v>
      </c>
      <c r="J1" s="2" t="s">
        <v>9</v>
      </c>
    </row>
    <row r="3" spans="1:11" x14ac:dyDescent="0.35">
      <c r="A3">
        <v>1</v>
      </c>
      <c r="B3" s="1"/>
      <c r="C3" s="1"/>
      <c r="D3" s="11"/>
      <c r="E3" s="1"/>
      <c r="F3" s="1"/>
      <c r="G3" s="11"/>
      <c r="H3" s="11"/>
      <c r="I3" s="11"/>
      <c r="J3" s="11"/>
      <c r="K3" s="1"/>
    </row>
    <row r="4" spans="1:11" x14ac:dyDescent="0.35">
      <c r="A4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5">
      <c r="A5">
        <v>3</v>
      </c>
      <c r="B5" s="19">
        <v>12</v>
      </c>
      <c r="C5" s="19"/>
      <c r="D5" s="23">
        <f t="shared" ref="D5:D8" si="0">C5*2</f>
        <v>0</v>
      </c>
      <c r="E5" s="19">
        <v>21</v>
      </c>
      <c r="F5" s="19"/>
      <c r="G5" s="24">
        <f t="shared" ref="G5:G8" si="1">F5*3.5</f>
        <v>0</v>
      </c>
      <c r="H5" s="20"/>
      <c r="I5" s="18">
        <f t="shared" ref="I5:I8" si="2">(B5*1.84)+(E5*2.83)</f>
        <v>81.510000000000005</v>
      </c>
      <c r="J5" s="20"/>
      <c r="K5" s="1"/>
    </row>
    <row r="6" spans="1:11" x14ac:dyDescent="0.35">
      <c r="A6">
        <v>4</v>
      </c>
      <c r="B6" s="19">
        <v>14</v>
      </c>
      <c r="C6" s="19"/>
      <c r="D6" s="23">
        <f t="shared" si="0"/>
        <v>0</v>
      </c>
      <c r="E6" s="19">
        <v>47</v>
      </c>
      <c r="F6" s="19"/>
      <c r="G6" s="24">
        <f t="shared" si="1"/>
        <v>0</v>
      </c>
      <c r="H6" s="22"/>
      <c r="I6" s="18">
        <f t="shared" si="2"/>
        <v>158.76999999999998</v>
      </c>
      <c r="J6" s="19"/>
      <c r="K6" s="1"/>
    </row>
    <row r="7" spans="1:11" x14ac:dyDescent="0.35">
      <c r="A7">
        <v>5</v>
      </c>
      <c r="B7" s="19">
        <v>14</v>
      </c>
      <c r="C7" s="19"/>
      <c r="D7" s="23">
        <f t="shared" si="0"/>
        <v>0</v>
      </c>
      <c r="E7" s="19">
        <v>52</v>
      </c>
      <c r="F7" s="19"/>
      <c r="G7" s="24">
        <f t="shared" si="1"/>
        <v>0</v>
      </c>
      <c r="H7" s="22"/>
      <c r="I7" s="18">
        <f t="shared" si="2"/>
        <v>172.92</v>
      </c>
      <c r="J7" s="19"/>
      <c r="K7" s="1"/>
    </row>
    <row r="8" spans="1:11" x14ac:dyDescent="0.35">
      <c r="A8">
        <v>6</v>
      </c>
      <c r="B8" s="19">
        <v>15</v>
      </c>
      <c r="C8" s="19"/>
      <c r="D8" s="23">
        <f t="shared" si="0"/>
        <v>0</v>
      </c>
      <c r="E8" s="19">
        <v>51</v>
      </c>
      <c r="F8" s="19"/>
      <c r="G8" s="24">
        <f t="shared" si="1"/>
        <v>0</v>
      </c>
      <c r="H8" s="22"/>
      <c r="I8" s="18">
        <f t="shared" si="2"/>
        <v>171.93</v>
      </c>
      <c r="J8" s="19"/>
      <c r="K8" s="1"/>
    </row>
    <row r="9" spans="1:11" x14ac:dyDescent="0.35">
      <c r="A9">
        <v>7</v>
      </c>
      <c r="B9" s="19">
        <v>0</v>
      </c>
      <c r="C9" s="19">
        <v>0</v>
      </c>
      <c r="D9" s="22">
        <v>0</v>
      </c>
      <c r="E9" s="19">
        <v>0</v>
      </c>
      <c r="F9" s="19">
        <v>0</v>
      </c>
      <c r="G9" s="22">
        <v>0</v>
      </c>
      <c r="H9" s="22">
        <v>0</v>
      </c>
      <c r="I9" s="22">
        <v>0</v>
      </c>
      <c r="J9" s="22">
        <f>SUM(I5:I9)-G9-G8-G7-G6-G5-D9-D8-D7-D6-D5</f>
        <v>585.12999999999988</v>
      </c>
      <c r="K9" s="1"/>
    </row>
    <row r="10" spans="1:11" x14ac:dyDescent="0.35">
      <c r="A10">
        <v>8</v>
      </c>
      <c r="B10" s="1"/>
      <c r="C10" s="1"/>
      <c r="D10" s="11"/>
      <c r="E10" s="1"/>
      <c r="F10" s="1"/>
      <c r="G10" s="11"/>
      <c r="H10" s="11"/>
      <c r="I10" s="11"/>
      <c r="J10" s="9"/>
      <c r="K10" s="1"/>
    </row>
    <row r="11" spans="1:11" x14ac:dyDescent="0.35">
      <c r="A11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A12">
        <v>10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20">
        <v>0</v>
      </c>
      <c r="I12" s="20">
        <v>0</v>
      </c>
      <c r="J12" s="20"/>
      <c r="K12" s="1"/>
    </row>
    <row r="13" spans="1:11" x14ac:dyDescent="0.35">
      <c r="A13">
        <v>11</v>
      </c>
      <c r="B13" s="19">
        <v>10</v>
      </c>
      <c r="C13" s="19"/>
      <c r="D13" s="23">
        <f t="shared" ref="D13:D16" si="3">C13*2</f>
        <v>0</v>
      </c>
      <c r="E13" s="19">
        <v>56</v>
      </c>
      <c r="F13" s="19"/>
      <c r="G13" s="24">
        <f t="shared" ref="G13:G16" si="4">F13*3.5</f>
        <v>0</v>
      </c>
      <c r="H13" s="22"/>
      <c r="I13" s="18">
        <f t="shared" ref="I13:I16" si="5">(B13*1.84)+(E13*2.83)</f>
        <v>176.88000000000002</v>
      </c>
      <c r="J13" s="19"/>
      <c r="K13" s="1"/>
    </row>
    <row r="14" spans="1:11" x14ac:dyDescent="0.35">
      <c r="A14">
        <v>12</v>
      </c>
      <c r="B14" s="19">
        <v>11</v>
      </c>
      <c r="C14" s="19"/>
      <c r="D14" s="23">
        <f t="shared" si="3"/>
        <v>0</v>
      </c>
      <c r="E14" s="19">
        <v>52</v>
      </c>
      <c r="F14" s="19"/>
      <c r="G14" s="24">
        <f t="shared" si="4"/>
        <v>0</v>
      </c>
      <c r="H14" s="22"/>
      <c r="I14" s="18">
        <f t="shared" si="5"/>
        <v>167.4</v>
      </c>
      <c r="J14" s="19"/>
      <c r="K14" s="1"/>
    </row>
    <row r="15" spans="1:11" x14ac:dyDescent="0.35">
      <c r="A15">
        <v>13</v>
      </c>
      <c r="B15" s="19">
        <v>12</v>
      </c>
      <c r="C15" s="19"/>
      <c r="D15" s="23">
        <f t="shared" si="3"/>
        <v>0</v>
      </c>
      <c r="E15" s="19">
        <v>54</v>
      </c>
      <c r="F15" s="19"/>
      <c r="G15" s="24">
        <f t="shared" si="4"/>
        <v>0</v>
      </c>
      <c r="H15" s="22"/>
      <c r="I15" s="18">
        <f t="shared" si="5"/>
        <v>174.9</v>
      </c>
      <c r="J15" s="19"/>
      <c r="K15" s="1"/>
    </row>
    <row r="16" spans="1:11" x14ac:dyDescent="0.35">
      <c r="A16">
        <v>14</v>
      </c>
      <c r="B16" s="19">
        <v>15</v>
      </c>
      <c r="C16" s="19"/>
      <c r="D16" s="23">
        <f t="shared" si="3"/>
        <v>0</v>
      </c>
      <c r="E16" s="19">
        <v>53</v>
      </c>
      <c r="F16" s="19"/>
      <c r="G16" s="24">
        <f t="shared" si="4"/>
        <v>0</v>
      </c>
      <c r="H16" s="22"/>
      <c r="I16" s="18">
        <f t="shared" si="5"/>
        <v>177.59</v>
      </c>
      <c r="J16" s="20">
        <f>SUM(I12:I16)-G16-G15-G14-G13-G12-D16-D15-D14-D13-D12</f>
        <v>696.7700000000001</v>
      </c>
      <c r="K16" s="1"/>
    </row>
    <row r="17" spans="1:11" x14ac:dyDescent="0.35">
      <c r="A17">
        <v>15</v>
      </c>
      <c r="B17" s="1"/>
      <c r="C17" s="1"/>
      <c r="D17" s="11"/>
      <c r="E17" s="1"/>
      <c r="F17" s="1"/>
      <c r="G17" s="11"/>
      <c r="H17" s="11"/>
      <c r="I17" s="11"/>
      <c r="J17" s="9"/>
      <c r="K17" s="1"/>
    </row>
    <row r="18" spans="1:11" x14ac:dyDescent="0.35">
      <c r="A18">
        <v>16</v>
      </c>
      <c r="B18" s="1"/>
      <c r="C18" s="1"/>
      <c r="D18" s="1"/>
      <c r="E18" s="1"/>
      <c r="F18" s="1"/>
      <c r="G18" s="1"/>
      <c r="H18" s="9"/>
      <c r="I18" s="9"/>
      <c r="J18" s="9"/>
      <c r="K18" s="1"/>
    </row>
    <row r="19" spans="1:11" x14ac:dyDescent="0.35">
      <c r="A19">
        <v>17</v>
      </c>
      <c r="B19" s="19">
        <v>15</v>
      </c>
      <c r="C19" s="19"/>
      <c r="D19" s="23">
        <f t="shared" ref="D19:D23" si="6">C19*2</f>
        <v>0</v>
      </c>
      <c r="E19" s="19">
        <v>21</v>
      </c>
      <c r="F19" s="19"/>
      <c r="G19" s="24">
        <f t="shared" ref="G19:G23" si="7">F19*3.5</f>
        <v>0</v>
      </c>
      <c r="H19" s="19"/>
      <c r="I19" s="18">
        <f t="shared" ref="I19:I23" si="8">(B19*1.84)+(E19*2.83)</f>
        <v>87.03</v>
      </c>
      <c r="J19" s="19"/>
      <c r="K19" s="1"/>
    </row>
    <row r="20" spans="1:11" x14ac:dyDescent="0.35">
      <c r="A20">
        <v>18</v>
      </c>
      <c r="B20" s="19">
        <v>12</v>
      </c>
      <c r="C20" s="19"/>
      <c r="D20" s="23">
        <f t="shared" si="6"/>
        <v>0</v>
      </c>
      <c r="E20" s="19">
        <v>47</v>
      </c>
      <c r="F20" s="19"/>
      <c r="G20" s="24">
        <f t="shared" si="7"/>
        <v>0</v>
      </c>
      <c r="H20" s="22"/>
      <c r="I20" s="18">
        <f t="shared" si="8"/>
        <v>155.09</v>
      </c>
      <c r="J20" s="19"/>
      <c r="K20" s="1"/>
    </row>
    <row r="21" spans="1:11" x14ac:dyDescent="0.35">
      <c r="A21">
        <v>19</v>
      </c>
      <c r="B21" s="19">
        <v>14</v>
      </c>
      <c r="C21" s="19"/>
      <c r="D21" s="23">
        <f t="shared" si="6"/>
        <v>0</v>
      </c>
      <c r="E21" s="19">
        <v>57</v>
      </c>
      <c r="F21" s="19"/>
      <c r="G21" s="24">
        <f t="shared" si="7"/>
        <v>0</v>
      </c>
      <c r="H21" s="22"/>
      <c r="I21" s="18">
        <f t="shared" si="8"/>
        <v>187.07</v>
      </c>
      <c r="J21" s="19"/>
      <c r="K21" s="1"/>
    </row>
    <row r="22" spans="1:11" x14ac:dyDescent="0.35">
      <c r="A22">
        <v>20</v>
      </c>
      <c r="B22" s="19">
        <v>14</v>
      </c>
      <c r="C22" s="19"/>
      <c r="D22" s="23">
        <f t="shared" si="6"/>
        <v>0</v>
      </c>
      <c r="E22" s="19">
        <v>63</v>
      </c>
      <c r="F22" s="19"/>
      <c r="G22" s="24">
        <f t="shared" si="7"/>
        <v>0</v>
      </c>
      <c r="H22" s="22"/>
      <c r="I22" s="18">
        <f t="shared" si="8"/>
        <v>204.04999999999998</v>
      </c>
      <c r="J22" s="19"/>
      <c r="K22" s="1"/>
    </row>
    <row r="23" spans="1:11" x14ac:dyDescent="0.35">
      <c r="A23">
        <v>21</v>
      </c>
      <c r="B23" s="19">
        <v>12</v>
      </c>
      <c r="C23" s="19"/>
      <c r="D23" s="23">
        <f t="shared" si="6"/>
        <v>0</v>
      </c>
      <c r="E23" s="19">
        <v>62</v>
      </c>
      <c r="F23" s="19"/>
      <c r="G23" s="24">
        <f t="shared" si="7"/>
        <v>0</v>
      </c>
      <c r="H23" s="22"/>
      <c r="I23" s="18">
        <f t="shared" si="8"/>
        <v>197.54000000000002</v>
      </c>
      <c r="J23" s="22">
        <f>SUM(I19:I23)-G23-G22-G21-G20-G19-D23-D22-D21-D20-D19</f>
        <v>830.78</v>
      </c>
      <c r="K23" s="1"/>
    </row>
    <row r="24" spans="1:11" x14ac:dyDescent="0.35">
      <c r="A24">
        <v>22</v>
      </c>
      <c r="B24" s="1"/>
      <c r="C24" s="1"/>
      <c r="D24" s="11"/>
      <c r="E24" s="1"/>
      <c r="F24" s="1"/>
      <c r="G24" s="11"/>
      <c r="H24" s="11"/>
      <c r="I24" s="11"/>
      <c r="J24" s="11"/>
      <c r="K24" s="1"/>
    </row>
    <row r="25" spans="1:11" x14ac:dyDescent="0.35">
      <c r="A25">
        <v>23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5">
      <c r="A26">
        <v>24</v>
      </c>
      <c r="B26" s="19">
        <v>10</v>
      </c>
      <c r="C26" s="19"/>
      <c r="D26" s="23">
        <f t="shared" ref="D26:D30" si="9">C26*2</f>
        <v>0</v>
      </c>
      <c r="E26" s="19">
        <v>45</v>
      </c>
      <c r="F26" s="19"/>
      <c r="G26" s="24">
        <f t="shared" ref="G26:G30" si="10">F26*3.5</f>
        <v>0</v>
      </c>
      <c r="H26" s="20"/>
      <c r="I26" s="18">
        <f t="shared" ref="I26:I30" si="11">(B26*1.84)+(E26*2.83)</f>
        <v>145.75</v>
      </c>
      <c r="J26" s="20"/>
      <c r="K26" s="1"/>
    </row>
    <row r="27" spans="1:11" x14ac:dyDescent="0.35">
      <c r="A27">
        <v>25</v>
      </c>
      <c r="B27" s="19">
        <v>12</v>
      </c>
      <c r="C27" s="19"/>
      <c r="D27" s="23">
        <f t="shared" si="9"/>
        <v>0</v>
      </c>
      <c r="E27" s="19">
        <v>47</v>
      </c>
      <c r="F27" s="19"/>
      <c r="G27" s="24">
        <f t="shared" si="10"/>
        <v>0</v>
      </c>
      <c r="H27" s="22"/>
      <c r="I27" s="18">
        <f t="shared" si="11"/>
        <v>155.09</v>
      </c>
      <c r="J27" s="19"/>
      <c r="K27" s="1"/>
    </row>
    <row r="28" spans="1:11" x14ac:dyDescent="0.35">
      <c r="A28">
        <v>26</v>
      </c>
      <c r="B28" s="19">
        <v>14</v>
      </c>
      <c r="C28" s="19"/>
      <c r="D28" s="23">
        <f t="shared" si="9"/>
        <v>0</v>
      </c>
      <c r="E28" s="19">
        <v>51</v>
      </c>
      <c r="F28" s="19"/>
      <c r="G28" s="24">
        <f t="shared" si="10"/>
        <v>0</v>
      </c>
      <c r="H28" s="22"/>
      <c r="I28" s="18">
        <f t="shared" si="11"/>
        <v>170.09</v>
      </c>
      <c r="J28" s="19"/>
      <c r="K28" s="1"/>
    </row>
    <row r="29" spans="1:11" x14ac:dyDescent="0.35">
      <c r="A29">
        <v>27</v>
      </c>
      <c r="B29" s="19">
        <v>12</v>
      </c>
      <c r="C29" s="19"/>
      <c r="D29" s="23">
        <f t="shared" si="9"/>
        <v>0</v>
      </c>
      <c r="E29" s="19">
        <v>54</v>
      </c>
      <c r="F29" s="19"/>
      <c r="G29" s="24">
        <f t="shared" si="10"/>
        <v>0</v>
      </c>
      <c r="H29" s="22"/>
      <c r="I29" s="18">
        <f t="shared" si="11"/>
        <v>174.9</v>
      </c>
      <c r="J29" s="19"/>
      <c r="K29" s="1"/>
    </row>
    <row r="30" spans="1:11" x14ac:dyDescent="0.35">
      <c r="A30">
        <v>28</v>
      </c>
      <c r="B30" s="19">
        <v>12</v>
      </c>
      <c r="C30" s="19"/>
      <c r="D30" s="23">
        <f t="shared" si="9"/>
        <v>0</v>
      </c>
      <c r="E30" s="19">
        <v>56</v>
      </c>
      <c r="F30" s="19"/>
      <c r="G30" s="24">
        <f t="shared" si="10"/>
        <v>0</v>
      </c>
      <c r="H30" s="22"/>
      <c r="I30" s="18">
        <f t="shared" si="11"/>
        <v>180.56000000000003</v>
      </c>
      <c r="J30" s="22">
        <f>SUM(I26:I30)-G30-G29-G28-G27-G26-D30-D29-D28-D27-D26</f>
        <v>826.3900000000001</v>
      </c>
      <c r="K30" s="1"/>
    </row>
    <row r="31" spans="1:11" x14ac:dyDescent="0.35">
      <c r="A31">
        <v>29</v>
      </c>
      <c r="B31" s="1"/>
      <c r="C31" s="1"/>
      <c r="D31" s="11"/>
      <c r="E31" s="1"/>
      <c r="F31" s="1"/>
      <c r="G31" s="11"/>
      <c r="H31" s="11"/>
      <c r="I31" s="11"/>
      <c r="J31" s="11"/>
      <c r="K31" s="1"/>
    </row>
    <row r="32" spans="1:11" x14ac:dyDescent="0.35">
      <c r="A32">
        <v>30</v>
      </c>
      <c r="E32" s="1"/>
      <c r="F32" s="1"/>
      <c r="G32" s="1"/>
      <c r="H32" s="1"/>
      <c r="I32" s="1"/>
      <c r="J32" s="1"/>
    </row>
    <row r="33" spans="1:10" x14ac:dyDescent="0.35">
      <c r="E33" s="1"/>
    </row>
    <row r="34" spans="1:10" x14ac:dyDescent="0.35">
      <c r="A34" t="s">
        <v>4</v>
      </c>
      <c r="B34">
        <f>SUM(B3:B32)</f>
        <v>230</v>
      </c>
      <c r="C34">
        <f>SUM(C3:C32)</f>
        <v>0</v>
      </c>
      <c r="E34">
        <f>SUM(E3:E32)</f>
        <v>889</v>
      </c>
      <c r="F34">
        <f>SUM(F3:F32)</f>
        <v>0</v>
      </c>
      <c r="I34" s="3">
        <f>SUM(I3:I33)</f>
        <v>2939.07</v>
      </c>
      <c r="J34" s="3">
        <f>SUM(J3:J33)</f>
        <v>2939.0700000000006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26" sqref="E26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27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  <c r="B3" s="18">
        <v>14</v>
      </c>
      <c r="C3" s="18"/>
      <c r="D3" s="23">
        <f t="shared" ref="D3:D7" si="0">C3*2</f>
        <v>0</v>
      </c>
      <c r="E3" s="19">
        <v>51</v>
      </c>
      <c r="F3" s="19"/>
      <c r="G3" s="24">
        <f t="shared" ref="G3:G7" si="1">F3*3.5</f>
        <v>0</v>
      </c>
      <c r="H3" s="20"/>
      <c r="I3" s="18">
        <f t="shared" ref="I3:I7" si="2">(B3*1.84)+(E3*2.83)</f>
        <v>170.09</v>
      </c>
      <c r="J3" s="20"/>
    </row>
    <row r="4" spans="1:10" x14ac:dyDescent="0.35">
      <c r="A4">
        <v>2</v>
      </c>
      <c r="B4" s="18">
        <v>12</v>
      </c>
      <c r="C4" s="18"/>
      <c r="D4" s="23">
        <f t="shared" si="0"/>
        <v>0</v>
      </c>
      <c r="E4" s="19">
        <v>57</v>
      </c>
      <c r="F4" s="19"/>
      <c r="G4" s="24">
        <f t="shared" si="1"/>
        <v>0</v>
      </c>
      <c r="H4" s="22"/>
      <c r="I4" s="18">
        <f t="shared" si="2"/>
        <v>183.39000000000001</v>
      </c>
      <c r="J4" s="19"/>
    </row>
    <row r="5" spans="1:10" x14ac:dyDescent="0.35">
      <c r="A5">
        <v>3</v>
      </c>
      <c r="B5" s="18">
        <v>14</v>
      </c>
      <c r="C5" s="18"/>
      <c r="D5" s="23">
        <f t="shared" si="0"/>
        <v>0</v>
      </c>
      <c r="E5" s="19">
        <v>52</v>
      </c>
      <c r="F5" s="19"/>
      <c r="G5" s="24">
        <f t="shared" si="1"/>
        <v>0</v>
      </c>
      <c r="H5" s="22"/>
      <c r="I5" s="18">
        <f t="shared" si="2"/>
        <v>172.92</v>
      </c>
      <c r="J5" s="19"/>
    </row>
    <row r="6" spans="1:10" x14ac:dyDescent="0.35">
      <c r="A6">
        <v>4</v>
      </c>
      <c r="B6" s="18">
        <v>12</v>
      </c>
      <c r="C6" s="18"/>
      <c r="D6" s="23">
        <f t="shared" si="0"/>
        <v>0</v>
      </c>
      <c r="E6" s="19">
        <v>54</v>
      </c>
      <c r="F6" s="19"/>
      <c r="G6" s="24">
        <f t="shared" si="1"/>
        <v>0</v>
      </c>
      <c r="H6" s="22"/>
      <c r="I6" s="18">
        <f t="shared" si="2"/>
        <v>174.9</v>
      </c>
      <c r="J6" s="19"/>
    </row>
    <row r="7" spans="1:10" x14ac:dyDescent="0.35">
      <c r="A7">
        <v>5</v>
      </c>
      <c r="B7" s="18">
        <v>12</v>
      </c>
      <c r="C7" s="18"/>
      <c r="D7" s="23">
        <f t="shared" si="0"/>
        <v>0</v>
      </c>
      <c r="E7" s="19">
        <v>56</v>
      </c>
      <c r="F7" s="19"/>
      <c r="G7" s="24">
        <f t="shared" si="1"/>
        <v>0</v>
      </c>
      <c r="H7" s="22"/>
      <c r="I7" s="18">
        <f t="shared" si="2"/>
        <v>180.56000000000003</v>
      </c>
      <c r="J7" s="22">
        <f>SUM(I3:I7)-G7-G6-G5-G4-G3-D7-D6-D5-D4-D3</f>
        <v>881.86</v>
      </c>
    </row>
    <row r="8" spans="1:10" x14ac:dyDescent="0.35">
      <c r="A8">
        <v>6</v>
      </c>
      <c r="D8" s="6"/>
      <c r="E8" s="1"/>
      <c r="F8" s="1"/>
      <c r="G8" s="11"/>
      <c r="H8" s="11"/>
      <c r="I8" s="11"/>
      <c r="J8" s="11"/>
    </row>
    <row r="9" spans="1:10" x14ac:dyDescent="0.35">
      <c r="A9">
        <v>7</v>
      </c>
      <c r="E9" s="1"/>
      <c r="F9" s="1"/>
      <c r="G9" s="1"/>
      <c r="H9" s="1"/>
      <c r="I9" s="1"/>
      <c r="J9" s="1"/>
    </row>
    <row r="10" spans="1:10" x14ac:dyDescent="0.35">
      <c r="A10">
        <v>8</v>
      </c>
      <c r="B10" s="18">
        <v>11</v>
      </c>
      <c r="C10" s="18"/>
      <c r="D10" s="23">
        <f t="shared" ref="D10:D14" si="3">C10*2</f>
        <v>0</v>
      </c>
      <c r="E10" s="19">
        <v>41</v>
      </c>
      <c r="F10" s="19"/>
      <c r="G10" s="24">
        <f t="shared" ref="G10:G14" si="4">F10*3.5</f>
        <v>0</v>
      </c>
      <c r="H10" s="20"/>
      <c r="I10" s="18">
        <f t="shared" ref="I10:I14" si="5">(B10*1.84)+(E10*2.83)</f>
        <v>136.27000000000001</v>
      </c>
      <c r="J10" s="20"/>
    </row>
    <row r="11" spans="1:10" x14ac:dyDescent="0.35">
      <c r="A11">
        <v>9</v>
      </c>
      <c r="B11" s="18">
        <v>11</v>
      </c>
      <c r="C11" s="18"/>
      <c r="D11" s="23">
        <f t="shared" si="3"/>
        <v>0</v>
      </c>
      <c r="E11" s="19">
        <v>63</v>
      </c>
      <c r="F11" s="19"/>
      <c r="G11" s="24">
        <f t="shared" si="4"/>
        <v>0</v>
      </c>
      <c r="H11" s="22"/>
      <c r="I11" s="18">
        <f t="shared" si="5"/>
        <v>198.53</v>
      </c>
      <c r="J11" s="19"/>
    </row>
    <row r="12" spans="1:10" x14ac:dyDescent="0.35">
      <c r="A12">
        <v>10</v>
      </c>
      <c r="B12" s="18">
        <v>12</v>
      </c>
      <c r="C12" s="18"/>
      <c r="D12" s="23">
        <f t="shared" si="3"/>
        <v>0</v>
      </c>
      <c r="E12" s="19">
        <v>65</v>
      </c>
      <c r="F12" s="19"/>
      <c r="G12" s="24">
        <f t="shared" si="4"/>
        <v>0</v>
      </c>
      <c r="H12" s="22"/>
      <c r="I12" s="18">
        <f t="shared" si="5"/>
        <v>206.03000000000003</v>
      </c>
      <c r="J12" s="19"/>
    </row>
    <row r="13" spans="1:10" x14ac:dyDescent="0.35">
      <c r="A13">
        <v>11</v>
      </c>
      <c r="B13" s="18">
        <v>14</v>
      </c>
      <c r="C13" s="18"/>
      <c r="D13" s="23">
        <f t="shared" si="3"/>
        <v>0</v>
      </c>
      <c r="E13" s="19">
        <v>55</v>
      </c>
      <c r="F13" s="19"/>
      <c r="G13" s="24">
        <f t="shared" si="4"/>
        <v>0</v>
      </c>
      <c r="H13" s="22"/>
      <c r="I13" s="18">
        <f t="shared" si="5"/>
        <v>181.41</v>
      </c>
      <c r="J13" s="19"/>
    </row>
    <row r="14" spans="1:10" x14ac:dyDescent="0.35">
      <c r="A14">
        <v>12</v>
      </c>
      <c r="B14" s="18">
        <v>14</v>
      </c>
      <c r="C14" s="18"/>
      <c r="D14" s="23">
        <f t="shared" si="3"/>
        <v>0</v>
      </c>
      <c r="E14" s="19">
        <v>53</v>
      </c>
      <c r="F14" s="19"/>
      <c r="G14" s="24">
        <f t="shared" si="4"/>
        <v>0</v>
      </c>
      <c r="H14" s="22"/>
      <c r="I14" s="18">
        <f t="shared" si="5"/>
        <v>175.75</v>
      </c>
      <c r="J14" s="22">
        <f>SUM(I10:I14)-G14-G13-G12-G11-G10-D14-D13-D12-D11-D10</f>
        <v>897.99</v>
      </c>
    </row>
    <row r="15" spans="1:10" x14ac:dyDescent="0.35">
      <c r="A15">
        <v>13</v>
      </c>
      <c r="D15" s="6"/>
      <c r="E15" s="1"/>
      <c r="F15" s="1"/>
      <c r="G15" s="11"/>
      <c r="H15" s="11"/>
      <c r="I15" s="11"/>
      <c r="J15" s="11"/>
    </row>
    <row r="16" spans="1:10" x14ac:dyDescent="0.35">
      <c r="A16">
        <v>14</v>
      </c>
      <c r="E16" s="1"/>
      <c r="F16" s="1"/>
      <c r="G16" s="1"/>
      <c r="H16" s="1"/>
      <c r="I16" s="1"/>
      <c r="J16" s="1"/>
    </row>
    <row r="17" spans="1:11" x14ac:dyDescent="0.35">
      <c r="A17">
        <v>15</v>
      </c>
      <c r="B17" s="18">
        <v>10</v>
      </c>
      <c r="C17" s="18"/>
      <c r="D17" s="23">
        <f t="shared" ref="D17:D21" si="6">C17*2</f>
        <v>0</v>
      </c>
      <c r="E17" s="19">
        <v>52</v>
      </c>
      <c r="F17" s="19"/>
      <c r="G17" s="24">
        <f t="shared" ref="G17:G21" si="7">F17*3.5</f>
        <v>0</v>
      </c>
      <c r="H17" s="20"/>
      <c r="I17" s="18">
        <f t="shared" ref="I17:I21" si="8">(B17*1.84)+(E17*2.83)</f>
        <v>165.56</v>
      </c>
      <c r="J17" s="20"/>
    </row>
    <row r="18" spans="1:11" x14ac:dyDescent="0.35">
      <c r="A18">
        <v>16</v>
      </c>
      <c r="B18" s="18">
        <v>12</v>
      </c>
      <c r="C18" s="18"/>
      <c r="D18" s="23">
        <f t="shared" si="6"/>
        <v>0</v>
      </c>
      <c r="E18" s="19">
        <v>54</v>
      </c>
      <c r="F18" s="19"/>
      <c r="G18" s="24">
        <f t="shared" si="7"/>
        <v>0</v>
      </c>
      <c r="H18" s="22"/>
      <c r="I18" s="18">
        <f t="shared" si="8"/>
        <v>174.9</v>
      </c>
      <c r="J18" s="19"/>
    </row>
    <row r="19" spans="1:11" x14ac:dyDescent="0.35">
      <c r="A19">
        <v>17</v>
      </c>
      <c r="B19" s="18">
        <v>14</v>
      </c>
      <c r="C19" s="18"/>
      <c r="D19" s="23">
        <f t="shared" si="6"/>
        <v>0</v>
      </c>
      <c r="E19" s="19">
        <v>57</v>
      </c>
      <c r="F19" s="19"/>
      <c r="G19" s="24">
        <f t="shared" si="7"/>
        <v>0</v>
      </c>
      <c r="H19" s="22"/>
      <c r="I19" s="18">
        <f t="shared" si="8"/>
        <v>187.07</v>
      </c>
      <c r="J19" s="19"/>
    </row>
    <row r="20" spans="1:11" x14ac:dyDescent="0.35">
      <c r="A20">
        <v>18</v>
      </c>
      <c r="B20" s="18">
        <v>12</v>
      </c>
      <c r="C20" s="18"/>
      <c r="D20" s="23">
        <f t="shared" si="6"/>
        <v>0</v>
      </c>
      <c r="E20" s="19">
        <v>56</v>
      </c>
      <c r="F20" s="19"/>
      <c r="G20" s="24">
        <f t="shared" si="7"/>
        <v>0</v>
      </c>
      <c r="H20" s="22"/>
      <c r="I20" s="18">
        <f t="shared" si="8"/>
        <v>180.56000000000003</v>
      </c>
      <c r="J20" s="19"/>
    </row>
    <row r="21" spans="1:11" x14ac:dyDescent="0.35">
      <c r="A21">
        <v>19</v>
      </c>
      <c r="B21" s="18">
        <v>14</v>
      </c>
      <c r="C21" s="18"/>
      <c r="D21" s="23">
        <f t="shared" si="6"/>
        <v>0</v>
      </c>
      <c r="E21" s="19">
        <v>21</v>
      </c>
      <c r="F21" s="19"/>
      <c r="G21" s="24">
        <f t="shared" si="7"/>
        <v>0</v>
      </c>
      <c r="H21" s="22"/>
      <c r="I21" s="18">
        <f t="shared" si="8"/>
        <v>85.19</v>
      </c>
      <c r="J21" s="22">
        <f>SUM(I17:I21)-G21-G20-G19-G18-G17-D21-D20-D19-D18-D17</f>
        <v>793.28</v>
      </c>
    </row>
    <row r="22" spans="1:11" x14ac:dyDescent="0.35">
      <c r="A22">
        <v>20</v>
      </c>
      <c r="D22" s="6"/>
      <c r="E22" s="1"/>
      <c r="F22" s="1"/>
      <c r="G22" s="11"/>
      <c r="H22" s="11"/>
      <c r="I22" s="11"/>
      <c r="J22" s="11"/>
    </row>
    <row r="23" spans="1:11" x14ac:dyDescent="0.35">
      <c r="A23">
        <v>21</v>
      </c>
      <c r="E23" s="1"/>
      <c r="F23" s="1"/>
      <c r="G23" s="1"/>
      <c r="H23" s="1"/>
      <c r="I23" s="1"/>
      <c r="J23" s="1"/>
    </row>
    <row r="24" spans="1:11" x14ac:dyDescent="0.35">
      <c r="A24">
        <v>22</v>
      </c>
      <c r="B24" s="18">
        <v>12</v>
      </c>
      <c r="C24" s="18"/>
      <c r="D24" s="23">
        <f t="shared" ref="D24:D26" si="9">C24*2</f>
        <v>0</v>
      </c>
      <c r="E24" s="19">
        <v>56</v>
      </c>
      <c r="F24" s="19"/>
      <c r="G24" s="24">
        <f t="shared" ref="G24:G26" si="10">F24*3.5</f>
        <v>0</v>
      </c>
      <c r="H24" s="19"/>
      <c r="I24" s="18">
        <f t="shared" ref="I24:I26" si="11">(B24*1.84)+(E24*2.83)</f>
        <v>180.56000000000003</v>
      </c>
      <c r="J24" s="19"/>
    </row>
    <row r="25" spans="1:11" x14ac:dyDescent="0.35">
      <c r="A25">
        <v>23</v>
      </c>
      <c r="B25" s="18">
        <v>14</v>
      </c>
      <c r="C25" s="18"/>
      <c r="D25" s="23">
        <f t="shared" si="9"/>
        <v>0</v>
      </c>
      <c r="E25" s="19">
        <v>60</v>
      </c>
      <c r="F25" s="19"/>
      <c r="G25" s="24">
        <f t="shared" si="10"/>
        <v>0</v>
      </c>
      <c r="H25" s="22"/>
      <c r="I25" s="18">
        <f t="shared" si="11"/>
        <v>195.56</v>
      </c>
      <c r="J25" s="19"/>
    </row>
    <row r="26" spans="1:11" x14ac:dyDescent="0.35">
      <c r="A26">
        <v>24</v>
      </c>
      <c r="B26" s="18">
        <v>14</v>
      </c>
      <c r="C26" s="18"/>
      <c r="D26" s="23">
        <f t="shared" si="9"/>
        <v>0</v>
      </c>
      <c r="E26" s="19">
        <v>62</v>
      </c>
      <c r="F26" s="19"/>
      <c r="G26" s="24">
        <f t="shared" si="10"/>
        <v>0</v>
      </c>
      <c r="H26" s="22"/>
      <c r="I26" s="18">
        <f t="shared" si="11"/>
        <v>201.22</v>
      </c>
      <c r="J26" s="19"/>
      <c r="K26" t="s">
        <v>32</v>
      </c>
    </row>
    <row r="27" spans="1:11" x14ac:dyDescent="0.35">
      <c r="A27">
        <v>25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</row>
    <row r="28" spans="1:11" x14ac:dyDescent="0.35">
      <c r="A28">
        <v>26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22">
        <f>SUM(I24:I28)-G28-G27-G26-G25-G24-D28-D27-D26-D25-D24</f>
        <v>577.34</v>
      </c>
    </row>
    <row r="29" spans="1:11" x14ac:dyDescent="0.35">
      <c r="A29">
        <v>27</v>
      </c>
      <c r="D29" s="6"/>
      <c r="E29" s="1"/>
      <c r="F29" s="1"/>
      <c r="G29" s="11"/>
      <c r="H29" s="11"/>
      <c r="I29" s="11"/>
      <c r="J29" s="11"/>
    </row>
    <row r="30" spans="1:11" x14ac:dyDescent="0.35">
      <c r="A30">
        <v>28</v>
      </c>
      <c r="E30" s="1"/>
      <c r="F30" s="1"/>
      <c r="G30" s="1"/>
      <c r="H30" s="1"/>
      <c r="I30" s="1"/>
      <c r="J30" s="1"/>
    </row>
    <row r="31" spans="1:11" x14ac:dyDescent="0.3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"/>
    </row>
    <row r="32" spans="1:11" x14ac:dyDescent="0.35">
      <c r="A32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"/>
    </row>
    <row r="33" spans="1:10" x14ac:dyDescent="0.35">
      <c r="A33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 s="1"/>
    </row>
    <row r="34" spans="1:10" x14ac:dyDescent="0.35">
      <c r="E34" s="1"/>
    </row>
    <row r="35" spans="1:10" x14ac:dyDescent="0.35">
      <c r="A35" t="s">
        <v>4</v>
      </c>
      <c r="B35">
        <f>SUM(B3:B34)</f>
        <v>228</v>
      </c>
      <c r="C35">
        <f>SUM(C3:C34)</f>
        <v>0</v>
      </c>
      <c r="E35">
        <f>SUM(E3:E34)</f>
        <v>965</v>
      </c>
      <c r="F35">
        <f>SUM(F3:F34)</f>
        <v>0</v>
      </c>
      <c r="I35" s="3">
        <f>SUM(I3:I34)</f>
        <v>3150.47</v>
      </c>
      <c r="J35" s="3">
        <f>SUM(J3:J34)</f>
        <v>3150.4700000000003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selection activeCell="B6" sqref="B6"/>
    </sheetView>
  </sheetViews>
  <sheetFormatPr defaultRowHeight="14.5" x14ac:dyDescent="0.35"/>
  <cols>
    <col min="13" max="14" width="13.81640625" customWidth="1"/>
    <col min="15" max="15" width="11.26953125" customWidth="1"/>
    <col min="16" max="16" width="13.81640625" customWidth="1"/>
    <col min="17" max="17" width="11.26953125" customWidth="1"/>
    <col min="18" max="18" width="13.81640625" customWidth="1"/>
    <col min="19" max="19" width="11.26953125" customWidth="1"/>
    <col min="20" max="21" width="13.81640625" customWidth="1"/>
    <col min="22" max="22" width="12.26953125" customWidth="1"/>
    <col min="23" max="23" width="11.7265625" customWidth="1"/>
  </cols>
  <sheetData>
    <row r="1" spans="1:26" ht="72.5" x14ac:dyDescent="0.35">
      <c r="B1" s="7" t="s">
        <v>6</v>
      </c>
      <c r="C1" s="7" t="s">
        <v>21</v>
      </c>
      <c r="D1" s="7"/>
      <c r="E1" s="7" t="s">
        <v>22</v>
      </c>
      <c r="F1" s="7"/>
      <c r="G1" s="7" t="s">
        <v>25</v>
      </c>
      <c r="H1" s="7"/>
      <c r="I1" s="7"/>
      <c r="J1" s="7"/>
      <c r="K1" s="7" t="s">
        <v>7</v>
      </c>
      <c r="L1" s="7" t="s">
        <v>8</v>
      </c>
      <c r="M1" s="7" t="s">
        <v>5</v>
      </c>
      <c r="N1" s="7" t="s">
        <v>23</v>
      </c>
      <c r="O1" s="7"/>
      <c r="P1" s="7" t="s">
        <v>24</v>
      </c>
      <c r="Q1" s="7"/>
      <c r="R1" s="7" t="s">
        <v>25</v>
      </c>
      <c r="S1" s="7"/>
      <c r="T1" s="7"/>
      <c r="U1" s="7"/>
      <c r="V1" s="2" t="s">
        <v>10</v>
      </c>
      <c r="W1" s="2" t="s">
        <v>0</v>
      </c>
      <c r="X1" s="2" t="s">
        <v>2</v>
      </c>
      <c r="Y1" s="2" t="s">
        <v>9</v>
      </c>
      <c r="Z1" s="2" t="s">
        <v>28</v>
      </c>
    </row>
    <row r="3" spans="1:26" x14ac:dyDescent="0.35">
      <c r="A3" t="s">
        <v>11</v>
      </c>
      <c r="B3" s="5">
        <f>Aug!B35</f>
        <v>99</v>
      </c>
      <c r="C3" s="12">
        <v>43</v>
      </c>
      <c r="D3" s="17">
        <f>C3/I3</f>
        <v>0.51190476190476186</v>
      </c>
      <c r="E3" s="12">
        <v>9</v>
      </c>
      <c r="F3" s="17">
        <f>E3/I3</f>
        <v>0.10714285714285714</v>
      </c>
      <c r="G3" s="12">
        <v>32</v>
      </c>
      <c r="H3" s="17">
        <f>G3/I3</f>
        <v>0.38095238095238093</v>
      </c>
      <c r="I3" s="12">
        <f>C3+E3+G3</f>
        <v>84</v>
      </c>
      <c r="J3" s="14">
        <f>B3-I3</f>
        <v>15</v>
      </c>
      <c r="K3" s="5">
        <f>Aug!C35</f>
        <v>22</v>
      </c>
      <c r="L3" s="3">
        <f>K3*2</f>
        <v>44</v>
      </c>
      <c r="M3" s="5">
        <f>Aug!E35</f>
        <v>363</v>
      </c>
      <c r="N3" s="12">
        <v>190</v>
      </c>
      <c r="O3" s="17">
        <f>N3/T3</f>
        <v>0.50131926121372028</v>
      </c>
      <c r="P3" s="12">
        <v>50</v>
      </c>
      <c r="Q3" s="17">
        <f>P3/T3</f>
        <v>0.13192612137203166</v>
      </c>
      <c r="R3" s="12">
        <v>139</v>
      </c>
      <c r="S3" s="17">
        <f>R3/T3</f>
        <v>0.36675461741424803</v>
      </c>
      <c r="T3" s="12">
        <f>N3+P3+R3</f>
        <v>379</v>
      </c>
      <c r="U3" s="14">
        <f>M3-T3</f>
        <v>-16</v>
      </c>
      <c r="V3" s="5">
        <f>Aug!F35</f>
        <v>106</v>
      </c>
      <c r="W3" s="3">
        <f>V3*3.5</f>
        <v>371</v>
      </c>
      <c r="X3" s="3">
        <f>Aug!I35</f>
        <v>1175.4599999999998</v>
      </c>
      <c r="Y3" s="3">
        <f>Aug!J35</f>
        <v>570.06999999999994</v>
      </c>
      <c r="Z3" s="15">
        <v>887.68</v>
      </c>
    </row>
    <row r="4" spans="1:26" x14ac:dyDescent="0.35">
      <c r="A4" t="s">
        <v>12</v>
      </c>
      <c r="B4">
        <f>Sept!B35</f>
        <v>278</v>
      </c>
      <c r="C4" s="13">
        <v>185</v>
      </c>
      <c r="D4" s="17">
        <f>C4/I4</f>
        <v>0.74</v>
      </c>
      <c r="E4" s="13">
        <v>4</v>
      </c>
      <c r="F4" s="17">
        <f t="shared" ref="F4:F12" si="0">E4/I4</f>
        <v>1.6E-2</v>
      </c>
      <c r="G4" s="13">
        <v>61</v>
      </c>
      <c r="H4" s="17">
        <f t="shared" ref="H4:H12" si="1">G4/I4</f>
        <v>0.24399999999999999</v>
      </c>
      <c r="I4" s="12">
        <f t="shared" ref="I4:I12" si="2">C4+E4+G4</f>
        <v>250</v>
      </c>
      <c r="J4" s="14">
        <f>B4-I4</f>
        <v>28</v>
      </c>
      <c r="K4">
        <f>Sept!C35</f>
        <v>45</v>
      </c>
      <c r="L4" s="3">
        <f t="shared" ref="L4:L12" si="3">K4*2</f>
        <v>90</v>
      </c>
      <c r="M4" s="5">
        <f>Sept!E35</f>
        <v>928</v>
      </c>
      <c r="N4" s="12">
        <v>475</v>
      </c>
      <c r="O4" s="17">
        <f t="shared" ref="O4:O12" si="4">N4/T4</f>
        <v>0.55620608899297419</v>
      </c>
      <c r="P4" s="12">
        <v>115</v>
      </c>
      <c r="Q4" s="17">
        <f t="shared" ref="Q4:Q12" si="5">P4/T4</f>
        <v>0.13466042154566746</v>
      </c>
      <c r="R4" s="12">
        <v>264</v>
      </c>
      <c r="S4" s="17">
        <f t="shared" ref="S4:S12" si="6">R4/T4</f>
        <v>0.30913348946135832</v>
      </c>
      <c r="T4" s="12">
        <f t="shared" ref="T4:T12" si="7">N4+P4+R4</f>
        <v>854</v>
      </c>
      <c r="U4" s="14">
        <f>M4-T4</f>
        <v>74</v>
      </c>
      <c r="V4">
        <f>Sept!F35</f>
        <v>266</v>
      </c>
      <c r="W4" s="3">
        <f t="shared" ref="W4:W12" si="8">V4*3.5</f>
        <v>931</v>
      </c>
      <c r="X4" s="3">
        <f>Sept!I35</f>
        <v>3114.92</v>
      </c>
      <c r="Y4" s="3">
        <f>Sept!J35</f>
        <v>1408.5900000000001</v>
      </c>
      <c r="Z4" s="15">
        <v>2280.61</v>
      </c>
    </row>
    <row r="5" spans="1:26" x14ac:dyDescent="0.35">
      <c r="A5" t="s">
        <v>13</v>
      </c>
      <c r="B5">
        <f>Oct!B35</f>
        <v>282</v>
      </c>
      <c r="C5" s="13">
        <v>199</v>
      </c>
      <c r="D5" s="17">
        <f t="shared" ref="D5:D12" si="9">C5/I5</f>
        <v>0.76833976833976836</v>
      </c>
      <c r="E5" s="13">
        <v>14</v>
      </c>
      <c r="F5" s="17">
        <f t="shared" si="0"/>
        <v>5.4054054054054057E-2</v>
      </c>
      <c r="G5" s="13">
        <v>46</v>
      </c>
      <c r="H5" s="17">
        <f t="shared" si="1"/>
        <v>0.17760617760617761</v>
      </c>
      <c r="I5" s="12">
        <f t="shared" si="2"/>
        <v>259</v>
      </c>
      <c r="J5" s="14">
        <f>B5-I5</f>
        <v>23</v>
      </c>
      <c r="K5">
        <f>Oct!C35</f>
        <v>53</v>
      </c>
      <c r="L5" s="3">
        <f t="shared" si="3"/>
        <v>106</v>
      </c>
      <c r="M5" s="5">
        <f>Oct!E35</f>
        <v>1018</v>
      </c>
      <c r="N5" s="12">
        <v>582</v>
      </c>
      <c r="O5" s="17">
        <f t="shared" si="4"/>
        <v>0.61263157894736842</v>
      </c>
      <c r="P5" s="12">
        <v>107</v>
      </c>
      <c r="Q5" s="17">
        <f t="shared" si="5"/>
        <v>0.11263157894736842</v>
      </c>
      <c r="R5" s="12">
        <v>261</v>
      </c>
      <c r="S5" s="17">
        <f t="shared" si="6"/>
        <v>0.27473684210526317</v>
      </c>
      <c r="T5" s="12">
        <f t="shared" si="7"/>
        <v>950</v>
      </c>
      <c r="U5" s="14">
        <f>M5-T5</f>
        <v>68</v>
      </c>
      <c r="V5">
        <f>Oct!F35</f>
        <v>306</v>
      </c>
      <c r="W5" s="3">
        <f t="shared" si="8"/>
        <v>1071</v>
      </c>
      <c r="X5" s="3">
        <f>Oct!I35</f>
        <v>3399.8200000000006</v>
      </c>
      <c r="Y5" s="3">
        <f>Oct!J35</f>
        <v>0</v>
      </c>
      <c r="Z5" s="15">
        <v>2630.86</v>
      </c>
    </row>
    <row r="6" spans="1:26" x14ac:dyDescent="0.35">
      <c r="A6" t="s">
        <v>14</v>
      </c>
      <c r="B6">
        <f>Nov!B34</f>
        <v>226</v>
      </c>
      <c r="C6" s="13">
        <v>183</v>
      </c>
      <c r="D6" s="17">
        <f t="shared" si="9"/>
        <v>0.84722222222222221</v>
      </c>
      <c r="E6" s="13">
        <v>5</v>
      </c>
      <c r="F6" s="17">
        <f t="shared" si="0"/>
        <v>2.3148148148148147E-2</v>
      </c>
      <c r="G6" s="13">
        <v>28</v>
      </c>
      <c r="H6" s="17">
        <f t="shared" si="1"/>
        <v>0.12962962962962962</v>
      </c>
      <c r="I6" s="12">
        <f t="shared" si="2"/>
        <v>216</v>
      </c>
      <c r="J6" s="14">
        <f>B6-I6</f>
        <v>10</v>
      </c>
      <c r="K6">
        <f>Nov!C34</f>
        <v>27</v>
      </c>
      <c r="L6" s="3">
        <f t="shared" si="3"/>
        <v>54</v>
      </c>
      <c r="M6" s="5">
        <f>Nov!E34</f>
        <v>914</v>
      </c>
      <c r="N6" s="12">
        <v>512</v>
      </c>
      <c r="O6" s="17">
        <f t="shared" si="4"/>
        <v>0.61612515042117932</v>
      </c>
      <c r="P6" s="12">
        <v>98</v>
      </c>
      <c r="Q6" s="17">
        <f t="shared" si="5"/>
        <v>0.11793020457280386</v>
      </c>
      <c r="R6" s="12">
        <v>221</v>
      </c>
      <c r="S6" s="17">
        <f t="shared" si="6"/>
        <v>0.26594464500601683</v>
      </c>
      <c r="T6" s="12">
        <f t="shared" si="7"/>
        <v>831</v>
      </c>
      <c r="U6" s="14">
        <f>M6-T6</f>
        <v>83</v>
      </c>
      <c r="V6">
        <f>Nov!F34</f>
        <v>270</v>
      </c>
      <c r="W6" s="3">
        <f t="shared" si="8"/>
        <v>945</v>
      </c>
      <c r="X6" s="3">
        <f>Nov!I34</f>
        <v>3002.4599999999996</v>
      </c>
      <c r="Y6" s="3">
        <f>Nov!J34</f>
        <v>439.79000000000008</v>
      </c>
      <c r="Z6" s="15"/>
    </row>
    <row r="7" spans="1:26" x14ac:dyDescent="0.35">
      <c r="A7" t="s">
        <v>15</v>
      </c>
      <c r="B7">
        <f>Dec!B35</f>
        <v>154</v>
      </c>
      <c r="C7" s="38">
        <v>86</v>
      </c>
      <c r="D7" s="17">
        <f t="shared" si="9"/>
        <v>0.71666666666666667</v>
      </c>
      <c r="E7" s="38">
        <v>6</v>
      </c>
      <c r="F7" s="17">
        <f t="shared" si="0"/>
        <v>0.05</v>
      </c>
      <c r="G7" s="38">
        <v>28</v>
      </c>
      <c r="H7" s="17">
        <f t="shared" si="1"/>
        <v>0.23333333333333334</v>
      </c>
      <c r="I7" s="39">
        <f t="shared" si="2"/>
        <v>120</v>
      </c>
      <c r="J7" s="14">
        <f>B7-I7</f>
        <v>34</v>
      </c>
      <c r="K7">
        <f>Dec!C35</f>
        <v>12</v>
      </c>
      <c r="L7" s="3">
        <f t="shared" si="3"/>
        <v>24</v>
      </c>
      <c r="M7" s="5">
        <f>Dec!E35</f>
        <v>582</v>
      </c>
      <c r="N7" s="39">
        <v>279</v>
      </c>
      <c r="O7" s="17">
        <f t="shared" si="4"/>
        <v>0.5728952772073922</v>
      </c>
      <c r="P7" s="39">
        <v>60</v>
      </c>
      <c r="Q7" s="17">
        <f t="shared" si="5"/>
        <v>0.12320328542094455</v>
      </c>
      <c r="R7" s="39">
        <v>148</v>
      </c>
      <c r="S7" s="17">
        <f t="shared" si="6"/>
        <v>0.30390143737166325</v>
      </c>
      <c r="T7" s="39">
        <f t="shared" si="7"/>
        <v>487</v>
      </c>
      <c r="U7" s="14">
        <f>M7-T7</f>
        <v>95</v>
      </c>
      <c r="V7">
        <f>Dec!F35</f>
        <v>111</v>
      </c>
      <c r="W7" s="3">
        <f t="shared" si="8"/>
        <v>388.5</v>
      </c>
      <c r="X7" s="3">
        <f>Dec!I35</f>
        <v>1930.4199999999998</v>
      </c>
      <c r="Y7" s="3">
        <f>Dec!J35</f>
        <v>1910.6399999999999</v>
      </c>
      <c r="Z7" s="15"/>
    </row>
    <row r="8" spans="1:26" x14ac:dyDescent="0.35">
      <c r="A8" t="s">
        <v>16</v>
      </c>
      <c r="B8">
        <f>Jan!B35</f>
        <v>215</v>
      </c>
      <c r="C8" s="38">
        <v>129</v>
      </c>
      <c r="D8" s="17">
        <f t="shared" si="9"/>
        <v>0.71666666666666667</v>
      </c>
      <c r="E8" s="38">
        <v>9</v>
      </c>
      <c r="F8" s="17">
        <f t="shared" si="0"/>
        <v>0.05</v>
      </c>
      <c r="G8" s="38">
        <v>42</v>
      </c>
      <c r="H8" s="17">
        <f t="shared" si="1"/>
        <v>0.23333333333333334</v>
      </c>
      <c r="I8" s="39">
        <f t="shared" si="2"/>
        <v>180</v>
      </c>
      <c r="J8" s="14">
        <f t="shared" ref="J8:J12" si="10">B8-I8</f>
        <v>35</v>
      </c>
      <c r="K8">
        <f>Jan!C35</f>
        <v>0</v>
      </c>
      <c r="L8" s="3">
        <f t="shared" si="3"/>
        <v>0</v>
      </c>
      <c r="M8" s="5">
        <f>Jan!E35</f>
        <v>952</v>
      </c>
      <c r="N8" s="39">
        <v>496</v>
      </c>
      <c r="O8" s="17">
        <f t="shared" si="4"/>
        <v>0.5714285714285714</v>
      </c>
      <c r="P8" s="39">
        <v>108</v>
      </c>
      <c r="Q8" s="17">
        <f t="shared" si="5"/>
        <v>0.12442396313364056</v>
      </c>
      <c r="R8" s="39">
        <v>264</v>
      </c>
      <c r="S8" s="17">
        <f t="shared" si="6"/>
        <v>0.30414746543778803</v>
      </c>
      <c r="T8" s="39">
        <f t="shared" si="7"/>
        <v>868</v>
      </c>
      <c r="U8" s="14">
        <f t="shared" ref="U8:U12" si="11">M8-T8</f>
        <v>84</v>
      </c>
      <c r="V8">
        <f>Jan!F35</f>
        <v>0</v>
      </c>
      <c r="W8" s="3">
        <f t="shared" si="8"/>
        <v>0</v>
      </c>
      <c r="X8" s="3">
        <f>Jan!I35</f>
        <v>3089.7599999999998</v>
      </c>
      <c r="Y8" s="3">
        <f>Jan!J35</f>
        <v>2760.62</v>
      </c>
      <c r="Z8" s="15"/>
    </row>
    <row r="9" spans="1:26" x14ac:dyDescent="0.35">
      <c r="A9" t="s">
        <v>17</v>
      </c>
      <c r="B9">
        <f>Feb!B33</f>
        <v>228</v>
      </c>
      <c r="C9" s="38">
        <v>146</v>
      </c>
      <c r="D9" s="17">
        <f t="shared" si="9"/>
        <v>0.71921182266009853</v>
      </c>
      <c r="E9" s="38">
        <v>10</v>
      </c>
      <c r="F9" s="17">
        <f t="shared" si="0"/>
        <v>4.9261083743842367E-2</v>
      </c>
      <c r="G9" s="38">
        <v>47</v>
      </c>
      <c r="H9" s="17">
        <f t="shared" si="1"/>
        <v>0.23152709359605911</v>
      </c>
      <c r="I9" s="39">
        <f t="shared" si="2"/>
        <v>203</v>
      </c>
      <c r="J9" s="14">
        <f t="shared" si="10"/>
        <v>25</v>
      </c>
      <c r="K9">
        <f>Feb!C33</f>
        <v>0</v>
      </c>
      <c r="L9" s="3">
        <f t="shared" si="3"/>
        <v>0</v>
      </c>
      <c r="M9" s="5">
        <f>Feb!E33</f>
        <v>940</v>
      </c>
      <c r="N9" s="39">
        <v>513</v>
      </c>
      <c r="O9" s="17">
        <f t="shared" si="4"/>
        <v>0.57318435754189945</v>
      </c>
      <c r="P9" s="39">
        <v>110</v>
      </c>
      <c r="Q9" s="17">
        <f t="shared" si="5"/>
        <v>0.12290502793296089</v>
      </c>
      <c r="R9" s="39">
        <v>272</v>
      </c>
      <c r="S9" s="17">
        <f t="shared" si="6"/>
        <v>0.30391061452513968</v>
      </c>
      <c r="T9" s="39">
        <f t="shared" si="7"/>
        <v>895</v>
      </c>
      <c r="U9" s="14">
        <f t="shared" si="11"/>
        <v>45</v>
      </c>
      <c r="V9">
        <f>Feb!F33</f>
        <v>0</v>
      </c>
      <c r="W9" s="3">
        <f t="shared" si="8"/>
        <v>0</v>
      </c>
      <c r="X9" s="3">
        <f>Feb!I33</f>
        <v>3079.7200000000003</v>
      </c>
      <c r="Y9" s="3">
        <f>Feb!J33</f>
        <v>3059.0600000000004</v>
      </c>
      <c r="Z9" s="15"/>
    </row>
    <row r="10" spans="1:26" x14ac:dyDescent="0.35">
      <c r="A10" t="s">
        <v>18</v>
      </c>
      <c r="B10">
        <f>Mar!B35</f>
        <v>191</v>
      </c>
      <c r="C10" s="38">
        <v>119</v>
      </c>
      <c r="D10" s="17">
        <f t="shared" si="9"/>
        <v>0.7168674698795181</v>
      </c>
      <c r="E10" s="38">
        <v>8</v>
      </c>
      <c r="F10" s="17">
        <f t="shared" si="0"/>
        <v>4.8192771084337352E-2</v>
      </c>
      <c r="G10" s="38">
        <v>39</v>
      </c>
      <c r="H10" s="17">
        <f t="shared" si="1"/>
        <v>0.23493975903614459</v>
      </c>
      <c r="I10" s="39">
        <f t="shared" si="2"/>
        <v>166</v>
      </c>
      <c r="J10" s="14">
        <f>B10-I10</f>
        <v>25</v>
      </c>
      <c r="K10">
        <f>Mar!C35</f>
        <v>0</v>
      </c>
      <c r="L10" s="3">
        <f t="shared" si="3"/>
        <v>0</v>
      </c>
      <c r="M10" s="5">
        <f>Mar!E35</f>
        <v>874</v>
      </c>
      <c r="N10" s="39">
        <v>471</v>
      </c>
      <c r="O10" s="17">
        <f t="shared" si="4"/>
        <v>0.57229647630619684</v>
      </c>
      <c r="P10" s="39">
        <v>102</v>
      </c>
      <c r="Q10" s="17">
        <f t="shared" si="5"/>
        <v>0.12393681652490887</v>
      </c>
      <c r="R10" s="39">
        <v>250</v>
      </c>
      <c r="S10" s="17">
        <f t="shared" si="6"/>
        <v>0.30376670716889431</v>
      </c>
      <c r="T10" s="39">
        <f t="shared" si="7"/>
        <v>823</v>
      </c>
      <c r="U10" s="14">
        <f t="shared" si="11"/>
        <v>51</v>
      </c>
      <c r="V10">
        <f>Mar!F35</f>
        <v>0</v>
      </c>
      <c r="W10" s="3">
        <f t="shared" si="8"/>
        <v>0</v>
      </c>
      <c r="X10" s="3">
        <f>Mar!I35</f>
        <v>2824.86</v>
      </c>
      <c r="Y10" s="3">
        <f>Mar!J35</f>
        <v>3174.66</v>
      </c>
      <c r="Z10" s="15"/>
    </row>
    <row r="11" spans="1:26" x14ac:dyDescent="0.35">
      <c r="A11" t="s">
        <v>19</v>
      </c>
      <c r="B11">
        <f>April!B34</f>
        <v>230</v>
      </c>
      <c r="C11" s="38">
        <v>129</v>
      </c>
      <c r="D11" s="17">
        <f t="shared" si="9"/>
        <v>0.71666666666666667</v>
      </c>
      <c r="E11" s="38">
        <v>9</v>
      </c>
      <c r="F11" s="17">
        <f t="shared" si="0"/>
        <v>0.05</v>
      </c>
      <c r="G11" s="38">
        <v>42</v>
      </c>
      <c r="H11" s="17">
        <f t="shared" si="1"/>
        <v>0.23333333333333334</v>
      </c>
      <c r="I11" s="39">
        <f t="shared" si="2"/>
        <v>180</v>
      </c>
      <c r="J11" s="14">
        <f t="shared" si="10"/>
        <v>50</v>
      </c>
      <c r="K11">
        <f>April!C34</f>
        <v>0</v>
      </c>
      <c r="L11" s="3">
        <f t="shared" si="3"/>
        <v>0</v>
      </c>
      <c r="M11" s="5">
        <f>April!E34</f>
        <v>889</v>
      </c>
      <c r="N11" s="39">
        <v>483</v>
      </c>
      <c r="O11" s="17">
        <f t="shared" si="4"/>
        <v>0.57227488151658767</v>
      </c>
      <c r="P11" s="39">
        <v>104</v>
      </c>
      <c r="Q11" s="17">
        <f t="shared" si="5"/>
        <v>0.12322274881516587</v>
      </c>
      <c r="R11" s="39">
        <v>257</v>
      </c>
      <c r="S11" s="17">
        <f t="shared" si="6"/>
        <v>0.30450236966824645</v>
      </c>
      <c r="T11" s="39">
        <f t="shared" si="7"/>
        <v>844</v>
      </c>
      <c r="U11" s="14">
        <f t="shared" si="11"/>
        <v>45</v>
      </c>
      <c r="V11">
        <f>April!F34</f>
        <v>0</v>
      </c>
      <c r="W11" s="3">
        <f t="shared" si="8"/>
        <v>0</v>
      </c>
      <c r="X11" s="3">
        <f>April!I34</f>
        <v>2939.07</v>
      </c>
      <c r="Y11" s="3">
        <f>April!J34</f>
        <v>2939.0700000000006</v>
      </c>
      <c r="Z11" s="15"/>
    </row>
    <row r="12" spans="1:26" x14ac:dyDescent="0.35">
      <c r="A12" t="s">
        <v>20</v>
      </c>
      <c r="B12">
        <f>May!B35</f>
        <v>228</v>
      </c>
      <c r="C12" s="38">
        <v>133</v>
      </c>
      <c r="D12" s="17">
        <f t="shared" si="9"/>
        <v>0.7189189189189189</v>
      </c>
      <c r="E12" s="38">
        <v>9</v>
      </c>
      <c r="F12" s="17">
        <f t="shared" si="0"/>
        <v>4.8648648648648651E-2</v>
      </c>
      <c r="G12" s="38">
        <v>43</v>
      </c>
      <c r="H12" s="17">
        <f t="shared" si="1"/>
        <v>0.23243243243243245</v>
      </c>
      <c r="I12" s="39">
        <f t="shared" si="2"/>
        <v>185</v>
      </c>
      <c r="J12" s="14">
        <f t="shared" si="10"/>
        <v>43</v>
      </c>
      <c r="K12">
        <f>May!C35</f>
        <v>0</v>
      </c>
      <c r="L12" s="3">
        <f t="shared" si="3"/>
        <v>0</v>
      </c>
      <c r="M12" s="5">
        <f>May!E35</f>
        <v>965</v>
      </c>
      <c r="N12" s="39">
        <v>517</v>
      </c>
      <c r="O12" s="17">
        <f t="shared" si="4"/>
        <v>0.57190265486725667</v>
      </c>
      <c r="P12" s="39">
        <v>112</v>
      </c>
      <c r="Q12" s="17">
        <f t="shared" si="5"/>
        <v>0.12389380530973451</v>
      </c>
      <c r="R12" s="39">
        <v>275</v>
      </c>
      <c r="S12" s="17">
        <f t="shared" si="6"/>
        <v>0.30420353982300885</v>
      </c>
      <c r="T12" s="39">
        <f t="shared" si="7"/>
        <v>904</v>
      </c>
      <c r="U12" s="14">
        <f t="shared" si="11"/>
        <v>61</v>
      </c>
      <c r="V12">
        <f>May!F35</f>
        <v>0</v>
      </c>
      <c r="W12" s="3">
        <f t="shared" si="8"/>
        <v>0</v>
      </c>
      <c r="X12" s="3">
        <f>May!I35</f>
        <v>3150.47</v>
      </c>
      <c r="Y12" s="3">
        <f>May!J35</f>
        <v>3150.4700000000003</v>
      </c>
      <c r="Z12" s="15"/>
    </row>
    <row r="14" spans="1:26" x14ac:dyDescent="0.35">
      <c r="A14" t="s">
        <v>4</v>
      </c>
      <c r="C14" s="5">
        <f>SUM(C3:C12)</f>
        <v>1352</v>
      </c>
      <c r="D14" s="5"/>
      <c r="E14" s="5">
        <f>SUM(E3:E12)</f>
        <v>83</v>
      </c>
      <c r="F14" s="5"/>
      <c r="G14" s="5">
        <f>SUM(G3:G12)</f>
        <v>408</v>
      </c>
      <c r="H14" s="5"/>
      <c r="I14" s="5">
        <f>SUM(I3:I12)</f>
        <v>1843</v>
      </c>
      <c r="J14" s="5">
        <f>SUM(J3:J13)</f>
        <v>288</v>
      </c>
      <c r="N14" s="5">
        <f>SUM(N3:N12)</f>
        <v>4518</v>
      </c>
      <c r="O14" s="5"/>
      <c r="P14" s="5">
        <f>SUM(P3:P12)</f>
        <v>966</v>
      </c>
      <c r="Q14" s="5"/>
      <c r="R14" s="5">
        <f>SUM(R3:R12)</f>
        <v>2351</v>
      </c>
      <c r="S14" s="5"/>
      <c r="T14" s="5">
        <f>SUM(T3:T12)</f>
        <v>7835</v>
      </c>
      <c r="U14" s="5">
        <f>SUM(U3:U13)</f>
        <v>590</v>
      </c>
    </row>
    <row r="15" spans="1:26" x14ac:dyDescent="0.35">
      <c r="A15" t="s">
        <v>26</v>
      </c>
      <c r="C15" s="16">
        <f>C14/3</f>
        <v>450.66666666666669</v>
      </c>
      <c r="D15" s="16"/>
      <c r="E15" s="16">
        <f>E14/3</f>
        <v>27.666666666666668</v>
      </c>
      <c r="F15" s="16"/>
      <c r="G15" s="16">
        <f>G14/3</f>
        <v>136</v>
      </c>
      <c r="H15" s="16"/>
      <c r="I15" s="16">
        <f>I14/3</f>
        <v>614.33333333333337</v>
      </c>
      <c r="J15" s="8">
        <f>J14*1.79</f>
        <v>515.52</v>
      </c>
      <c r="N15" s="16">
        <f>N14/3</f>
        <v>1506</v>
      </c>
      <c r="O15" s="16"/>
      <c r="P15" s="16">
        <f>P14/3</f>
        <v>322</v>
      </c>
      <c r="Q15" s="16"/>
      <c r="R15" s="16">
        <f>R14/3</f>
        <v>783.66666666666663</v>
      </c>
      <c r="S15" s="16"/>
      <c r="T15" s="16">
        <f>T14/3</f>
        <v>2611.6666666666665</v>
      </c>
      <c r="U15" s="8">
        <f>U14*2.75</f>
        <v>1622.5</v>
      </c>
    </row>
    <row r="16" spans="1:26" x14ac:dyDescent="0.35">
      <c r="D16" s="41">
        <f>SUM(D3:D6)</f>
        <v>2.8674667524667523</v>
      </c>
      <c r="F16" s="41">
        <f>SUM(F3:F6)</f>
        <v>0.20034505934505933</v>
      </c>
      <c r="H16" s="41">
        <f>SUM(H3:H6)</f>
        <v>0.93218818818818816</v>
      </c>
      <c r="O16" s="41">
        <f>SUM(O3:O6)</f>
        <v>2.2862820795752423</v>
      </c>
      <c r="Q16" s="41">
        <f>SUM(Q3:Q6)</f>
        <v>0.49714832643787138</v>
      </c>
      <c r="S16" s="41">
        <f>SUM(S3:S6)</f>
        <v>1.2165695939868864</v>
      </c>
    </row>
    <row r="17" spans="1:19" x14ac:dyDescent="0.35">
      <c r="A17" t="s">
        <v>43</v>
      </c>
      <c r="D17" s="41">
        <f>D16/4</f>
        <v>0.71686668811668808</v>
      </c>
      <c r="E17">
        <v>0.28999999999999998</v>
      </c>
      <c r="F17" s="41">
        <f>F16/4</f>
        <v>5.0086264836264834E-2</v>
      </c>
      <c r="G17">
        <v>0.36</v>
      </c>
      <c r="H17" s="41">
        <f>H16/4</f>
        <v>0.23304704704704704</v>
      </c>
      <c r="O17" s="41">
        <f>O16/4</f>
        <v>0.57157051989381058</v>
      </c>
      <c r="Q17" s="41">
        <f>Q16/4</f>
        <v>0.12428708160946784</v>
      </c>
      <c r="S17" s="41">
        <f>S16/4</f>
        <v>0.30414239849672159</v>
      </c>
    </row>
    <row r="18" spans="1:19" x14ac:dyDescent="0.35">
      <c r="A18" t="s">
        <v>41</v>
      </c>
      <c r="B18">
        <v>0.4</v>
      </c>
      <c r="C18">
        <v>0.3</v>
      </c>
      <c r="E18">
        <v>1.74</v>
      </c>
      <c r="G18">
        <v>2.82</v>
      </c>
    </row>
    <row r="19" spans="1:19" x14ac:dyDescent="0.35">
      <c r="A19" t="s">
        <v>42</v>
      </c>
      <c r="E19">
        <v>2.04</v>
      </c>
      <c r="G19">
        <v>3.22</v>
      </c>
    </row>
    <row r="20" spans="1:19" x14ac:dyDescent="0.35">
      <c r="I20">
        <v>0.06</v>
      </c>
      <c r="J20">
        <v>0.12</v>
      </c>
    </row>
    <row r="22" spans="1:19" x14ac:dyDescent="0.35">
      <c r="B22" t="s">
        <v>33</v>
      </c>
      <c r="C22" t="s">
        <v>34</v>
      </c>
      <c r="E22" t="s">
        <v>35</v>
      </c>
      <c r="G22" t="s">
        <v>36</v>
      </c>
      <c r="I22" t="s">
        <v>39</v>
      </c>
      <c r="J22" t="s">
        <v>40</v>
      </c>
      <c r="L22" t="s">
        <v>45</v>
      </c>
      <c r="M22" t="s">
        <v>46</v>
      </c>
    </row>
    <row r="23" spans="1:19" x14ac:dyDescent="0.35">
      <c r="A23" t="s">
        <v>14</v>
      </c>
      <c r="B23" s="8">
        <f>P6*$B$18</f>
        <v>39.200000000000003</v>
      </c>
      <c r="C23" s="8">
        <f>E6*$C$18</f>
        <v>1.5</v>
      </c>
      <c r="E23" s="8">
        <f>(C6*$E$19)+(E6*$E$18)+(G6*$E$17)</f>
        <v>390.14</v>
      </c>
      <c r="G23" s="8">
        <f>(N6*$G$19)+(P6*$G$18)+(R6*$B$17)</f>
        <v>1925</v>
      </c>
      <c r="I23" s="8">
        <f>I6*$I$20</f>
        <v>12.959999999999999</v>
      </c>
      <c r="J23" s="8">
        <f>T6*$J$20</f>
        <v>99.72</v>
      </c>
      <c r="L23" s="8"/>
      <c r="M23" s="8"/>
      <c r="O23" s="8"/>
      <c r="P23" s="8"/>
    </row>
    <row r="24" spans="1:19" x14ac:dyDescent="0.35">
      <c r="A24" t="s">
        <v>15</v>
      </c>
      <c r="B24" s="8">
        <f t="shared" ref="B24:B29" si="12">P7*$B$18</f>
        <v>24</v>
      </c>
      <c r="C24" s="8">
        <f t="shared" ref="C24:C29" si="13">E7*$C$18</f>
        <v>1.7999999999999998</v>
      </c>
      <c r="E24" s="8">
        <f t="shared" ref="E24:E29" si="14">(C7*$E$19)+(E7*$E$18)+(G7*$E$17)</f>
        <v>194</v>
      </c>
      <c r="G24" s="8">
        <f t="shared" ref="G24:G29" si="15">(N7*$G$19)+(P7*$G$18)+(R7*$B$17)</f>
        <v>1067.5800000000002</v>
      </c>
      <c r="I24" s="8">
        <f t="shared" ref="I24:I29" si="16">I7*$I$20</f>
        <v>7.1999999999999993</v>
      </c>
      <c r="J24" s="8">
        <f t="shared" ref="J24:J29" si="17">T7*$J$20</f>
        <v>58.44</v>
      </c>
      <c r="L24" s="8">
        <f t="shared" ref="L24:L29" si="18">G7*2</f>
        <v>56</v>
      </c>
      <c r="M24" s="8">
        <f t="shared" ref="M24:M29" si="19">R7*3.5</f>
        <v>518</v>
      </c>
      <c r="N24" s="8">
        <f t="shared" ref="N24:N29" si="20">SUM(L24:M24)</f>
        <v>574</v>
      </c>
      <c r="O24" s="8"/>
      <c r="P24" s="8"/>
    </row>
    <row r="25" spans="1:19" x14ac:dyDescent="0.35">
      <c r="A25" t="s">
        <v>16</v>
      </c>
      <c r="B25" s="8">
        <f t="shared" si="12"/>
        <v>43.2</v>
      </c>
      <c r="C25" s="8">
        <f t="shared" si="13"/>
        <v>2.6999999999999997</v>
      </c>
      <c r="E25" s="8">
        <f t="shared" si="14"/>
        <v>291.00000000000006</v>
      </c>
      <c r="G25" s="8">
        <f t="shared" si="15"/>
        <v>1901.68</v>
      </c>
      <c r="I25" s="8">
        <f t="shared" si="16"/>
        <v>10.799999999999999</v>
      </c>
      <c r="J25" s="8">
        <f t="shared" si="17"/>
        <v>104.16</v>
      </c>
      <c r="L25" s="8">
        <f t="shared" si="18"/>
        <v>84</v>
      </c>
      <c r="M25" s="8">
        <f t="shared" si="19"/>
        <v>924</v>
      </c>
      <c r="N25" s="8">
        <f t="shared" si="20"/>
        <v>1008</v>
      </c>
      <c r="O25" s="8"/>
      <c r="P25" s="8"/>
    </row>
    <row r="26" spans="1:19" x14ac:dyDescent="0.35">
      <c r="A26" t="s">
        <v>17</v>
      </c>
      <c r="B26" s="8">
        <f t="shared" si="12"/>
        <v>44</v>
      </c>
      <c r="C26" s="8">
        <f t="shared" si="13"/>
        <v>3</v>
      </c>
      <c r="E26" s="8">
        <f t="shared" si="14"/>
        <v>328.87</v>
      </c>
      <c r="G26" s="8">
        <f t="shared" si="15"/>
        <v>1962.0600000000002</v>
      </c>
      <c r="I26" s="8">
        <f t="shared" si="16"/>
        <v>12.18</v>
      </c>
      <c r="J26" s="8">
        <f t="shared" si="17"/>
        <v>107.39999999999999</v>
      </c>
      <c r="L26" s="8">
        <f t="shared" si="18"/>
        <v>94</v>
      </c>
      <c r="M26" s="8">
        <f t="shared" si="19"/>
        <v>952</v>
      </c>
      <c r="N26" s="8">
        <f t="shared" si="20"/>
        <v>1046</v>
      </c>
      <c r="O26" s="8"/>
      <c r="P26" s="8"/>
    </row>
    <row r="27" spans="1:19" x14ac:dyDescent="0.35">
      <c r="A27" t="s">
        <v>18</v>
      </c>
      <c r="B27" s="8">
        <f t="shared" si="12"/>
        <v>40.800000000000004</v>
      </c>
      <c r="C27" s="8">
        <f t="shared" si="13"/>
        <v>2.4</v>
      </c>
      <c r="E27" s="8">
        <f t="shared" si="14"/>
        <v>267.99</v>
      </c>
      <c r="G27" s="8">
        <f t="shared" si="15"/>
        <v>1804.2600000000002</v>
      </c>
      <c r="I27" s="8">
        <f t="shared" si="16"/>
        <v>9.9599999999999991</v>
      </c>
      <c r="J27" s="8">
        <f t="shared" si="17"/>
        <v>98.759999999999991</v>
      </c>
      <c r="L27" s="8">
        <f t="shared" si="18"/>
        <v>78</v>
      </c>
      <c r="M27" s="8">
        <f t="shared" si="19"/>
        <v>875</v>
      </c>
      <c r="N27" s="8">
        <f t="shared" si="20"/>
        <v>953</v>
      </c>
      <c r="O27" s="8"/>
      <c r="P27" s="8"/>
    </row>
    <row r="28" spans="1:19" x14ac:dyDescent="0.35">
      <c r="A28" t="s">
        <v>19</v>
      </c>
      <c r="B28" s="8">
        <f t="shared" si="12"/>
        <v>41.6</v>
      </c>
      <c r="C28" s="8">
        <f t="shared" si="13"/>
        <v>2.6999999999999997</v>
      </c>
      <c r="E28" s="8">
        <f t="shared" si="14"/>
        <v>291.00000000000006</v>
      </c>
      <c r="G28" s="8">
        <f t="shared" si="15"/>
        <v>1848.54</v>
      </c>
      <c r="I28" s="8">
        <f t="shared" si="16"/>
        <v>10.799999999999999</v>
      </c>
      <c r="J28" s="8">
        <f t="shared" si="17"/>
        <v>101.28</v>
      </c>
      <c r="L28" s="8">
        <f t="shared" si="18"/>
        <v>84</v>
      </c>
      <c r="M28" s="8">
        <f t="shared" si="19"/>
        <v>899.5</v>
      </c>
      <c r="N28" s="8">
        <f t="shared" si="20"/>
        <v>983.5</v>
      </c>
      <c r="O28" s="8"/>
      <c r="P28" s="8"/>
    </row>
    <row r="29" spans="1:19" x14ac:dyDescent="0.35">
      <c r="A29" t="s">
        <v>20</v>
      </c>
      <c r="B29" s="8">
        <f t="shared" si="12"/>
        <v>44.800000000000004</v>
      </c>
      <c r="C29" s="8">
        <f t="shared" si="13"/>
        <v>2.6999999999999997</v>
      </c>
      <c r="E29" s="8">
        <f t="shared" si="14"/>
        <v>299.45000000000005</v>
      </c>
      <c r="G29" s="8">
        <f t="shared" si="15"/>
        <v>1980.58</v>
      </c>
      <c r="I29" s="8">
        <f t="shared" si="16"/>
        <v>11.1</v>
      </c>
      <c r="J29" s="8">
        <f t="shared" si="17"/>
        <v>108.47999999999999</v>
      </c>
      <c r="L29" s="8">
        <f t="shared" si="18"/>
        <v>86</v>
      </c>
      <c r="M29" s="8">
        <f t="shared" si="19"/>
        <v>962.5</v>
      </c>
      <c r="N29" s="8">
        <f t="shared" si="20"/>
        <v>1048.5</v>
      </c>
      <c r="O29" s="8"/>
      <c r="P29" s="8"/>
    </row>
    <row r="31" spans="1:19" x14ac:dyDescent="0.35">
      <c r="A31" t="s">
        <v>44</v>
      </c>
      <c r="B31" s="8">
        <f>SUM(B23:B30)</f>
        <v>277.60000000000002</v>
      </c>
      <c r="C31" s="8">
        <f>SUM(C23:C30)</f>
        <v>16.8</v>
      </c>
      <c r="E31" s="8">
        <f>SUM(E23:E30)</f>
        <v>2062.4500000000003</v>
      </c>
      <c r="G31" s="8">
        <f>SUM(G23:G30)</f>
        <v>12489.700000000003</v>
      </c>
      <c r="I31" s="8">
        <f>SUM(I23:I30)</f>
        <v>74.999999999999986</v>
      </c>
      <c r="J31" s="8">
        <f>SUM(J23:J30)</f>
        <v>678.24</v>
      </c>
      <c r="M31" s="8">
        <f>SUM(L23:M29)</f>
        <v>5613</v>
      </c>
      <c r="P31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workbookViewId="0">
      <selection activeCell="C6" sqref="C6"/>
    </sheetView>
  </sheetViews>
  <sheetFormatPr defaultRowHeight="14.5" x14ac:dyDescent="0.35"/>
  <cols>
    <col min="10" max="15" width="13.81640625" customWidth="1"/>
    <col min="16" max="16" width="12.26953125" customWidth="1"/>
    <col min="17" max="17" width="11.7265625" customWidth="1"/>
  </cols>
  <sheetData>
    <row r="1" spans="1:20" ht="72.5" x14ac:dyDescent="0.35">
      <c r="B1" s="7" t="s">
        <v>6</v>
      </c>
      <c r="C1" s="7" t="s">
        <v>21</v>
      </c>
      <c r="D1" s="7" t="s">
        <v>22</v>
      </c>
      <c r="E1" s="7" t="s">
        <v>25</v>
      </c>
      <c r="F1" s="7"/>
      <c r="G1" s="7"/>
      <c r="H1" s="7" t="s">
        <v>7</v>
      </c>
      <c r="I1" s="7" t="s">
        <v>8</v>
      </c>
      <c r="J1" s="7" t="s">
        <v>5</v>
      </c>
      <c r="K1" s="7" t="s">
        <v>23</v>
      </c>
      <c r="L1" s="7" t="s">
        <v>24</v>
      </c>
      <c r="M1" s="7" t="s">
        <v>25</v>
      </c>
      <c r="N1" s="7"/>
      <c r="O1" s="7"/>
      <c r="P1" s="2" t="s">
        <v>10</v>
      </c>
      <c r="Q1" s="2" t="s">
        <v>0</v>
      </c>
      <c r="R1" s="2" t="s">
        <v>2</v>
      </c>
      <c r="S1" s="2" t="s">
        <v>9</v>
      </c>
      <c r="T1" s="2" t="s">
        <v>28</v>
      </c>
    </row>
    <row r="3" spans="1:20" x14ac:dyDescent="0.35">
      <c r="A3" t="s">
        <v>11</v>
      </c>
      <c r="B3" s="5">
        <f>Aug!B35</f>
        <v>99</v>
      </c>
      <c r="C3" s="12">
        <v>43</v>
      </c>
      <c r="D3" s="12">
        <v>9</v>
      </c>
      <c r="E3" s="12">
        <v>32</v>
      </c>
      <c r="F3" s="12">
        <f>SUM(C3:E3)</f>
        <v>84</v>
      </c>
      <c r="G3" s="14">
        <f>B3-F3</f>
        <v>15</v>
      </c>
      <c r="H3" s="5">
        <f>Aug!C35</f>
        <v>22</v>
      </c>
      <c r="I3" s="3">
        <f>H3*2</f>
        <v>44</v>
      </c>
      <c r="J3" s="5">
        <f>Aug!E35</f>
        <v>363</v>
      </c>
      <c r="K3" s="12">
        <v>190</v>
      </c>
      <c r="L3" s="12">
        <v>50</v>
      </c>
      <c r="M3" s="12">
        <v>139</v>
      </c>
      <c r="N3" s="12">
        <f>SUM(K3:M3)</f>
        <v>379</v>
      </c>
      <c r="O3" s="14">
        <f>J3-N3</f>
        <v>-16</v>
      </c>
      <c r="P3" s="5">
        <f>Aug!F35</f>
        <v>106</v>
      </c>
      <c r="Q3" s="3">
        <f>P3*3.5</f>
        <v>371</v>
      </c>
      <c r="R3" s="3">
        <f>Aug!I35</f>
        <v>1175.4599999999998</v>
      </c>
      <c r="S3" s="3">
        <f>Aug!J35</f>
        <v>570.06999999999994</v>
      </c>
      <c r="T3" s="15">
        <v>887.68</v>
      </c>
    </row>
    <row r="4" spans="1:20" x14ac:dyDescent="0.35">
      <c r="A4" t="s">
        <v>12</v>
      </c>
      <c r="B4">
        <f>Sept!B35</f>
        <v>278</v>
      </c>
      <c r="C4" s="13">
        <v>185</v>
      </c>
      <c r="D4" s="13">
        <v>4</v>
      </c>
      <c r="E4" s="13">
        <v>61</v>
      </c>
      <c r="F4" s="12">
        <f t="shared" ref="F4:F12" si="0">SUM(C4:E4)</f>
        <v>250</v>
      </c>
      <c r="G4" s="14">
        <f>B4-F4</f>
        <v>28</v>
      </c>
      <c r="H4">
        <f>Sept!C35</f>
        <v>45</v>
      </c>
      <c r="I4" s="3">
        <f t="shared" ref="I4:I12" si="1">H4*2</f>
        <v>90</v>
      </c>
      <c r="J4" s="5">
        <f>Sept!E35</f>
        <v>928</v>
      </c>
      <c r="K4" s="12">
        <v>475</v>
      </c>
      <c r="L4" s="12">
        <v>115</v>
      </c>
      <c r="M4" s="12">
        <v>264</v>
      </c>
      <c r="N4" s="12">
        <f t="shared" ref="N4:N12" si="2">SUM(K4:M4)</f>
        <v>854</v>
      </c>
      <c r="O4" s="14">
        <f>J4-N4</f>
        <v>74</v>
      </c>
      <c r="P4">
        <f>Sept!F35</f>
        <v>266</v>
      </c>
      <c r="Q4" s="3">
        <f t="shared" ref="Q4:Q12" si="3">P4*3.5</f>
        <v>931</v>
      </c>
      <c r="R4" s="3">
        <f>Sept!I35</f>
        <v>3114.92</v>
      </c>
      <c r="S4" s="3">
        <f>Sept!J35</f>
        <v>1408.5900000000001</v>
      </c>
      <c r="T4" s="15">
        <v>2280.61</v>
      </c>
    </row>
    <row r="5" spans="1:20" x14ac:dyDescent="0.35">
      <c r="A5" t="s">
        <v>13</v>
      </c>
      <c r="B5">
        <f>Oct!B35</f>
        <v>282</v>
      </c>
      <c r="C5" s="13">
        <v>199</v>
      </c>
      <c r="D5" s="13">
        <v>14</v>
      </c>
      <c r="E5" s="13">
        <v>46</v>
      </c>
      <c r="F5" s="12">
        <f t="shared" si="0"/>
        <v>259</v>
      </c>
      <c r="G5" s="14">
        <f>B5-F5</f>
        <v>23</v>
      </c>
      <c r="H5">
        <f>Oct!C35</f>
        <v>53</v>
      </c>
      <c r="I5" s="3">
        <f t="shared" si="1"/>
        <v>106</v>
      </c>
      <c r="J5" s="5">
        <f>Oct!E35</f>
        <v>1018</v>
      </c>
      <c r="K5" s="12">
        <v>582</v>
      </c>
      <c r="L5" s="12">
        <v>107</v>
      </c>
      <c r="M5" s="12">
        <v>261</v>
      </c>
      <c r="N5" s="12">
        <f t="shared" si="2"/>
        <v>950</v>
      </c>
      <c r="O5" s="14">
        <f>J5-N5</f>
        <v>68</v>
      </c>
      <c r="P5">
        <f>Oct!F35</f>
        <v>306</v>
      </c>
      <c r="Q5" s="3">
        <f t="shared" si="3"/>
        <v>1071</v>
      </c>
      <c r="R5" s="3">
        <f>Oct!I35</f>
        <v>3399.8200000000006</v>
      </c>
      <c r="S5" s="3">
        <f>Oct!J35</f>
        <v>0</v>
      </c>
      <c r="T5" s="15">
        <v>2630.86</v>
      </c>
    </row>
    <row r="6" spans="1:20" x14ac:dyDescent="0.35">
      <c r="A6" t="s">
        <v>14</v>
      </c>
      <c r="B6">
        <f>Nov!B34</f>
        <v>226</v>
      </c>
      <c r="C6" s="13"/>
      <c r="D6" s="13"/>
      <c r="E6" s="13"/>
      <c r="F6" s="12">
        <f t="shared" si="0"/>
        <v>0</v>
      </c>
      <c r="G6" s="14">
        <f>B6-F6</f>
        <v>226</v>
      </c>
      <c r="H6">
        <f>Nov!C34</f>
        <v>27</v>
      </c>
      <c r="I6" s="3">
        <f t="shared" si="1"/>
        <v>54</v>
      </c>
      <c r="J6" s="5">
        <f>Nov!E34</f>
        <v>914</v>
      </c>
      <c r="K6" s="12"/>
      <c r="L6" s="12"/>
      <c r="M6" s="12"/>
      <c r="N6" s="12">
        <f t="shared" si="2"/>
        <v>0</v>
      </c>
      <c r="O6" s="14">
        <f>J6-N6</f>
        <v>914</v>
      </c>
      <c r="P6">
        <f>Nov!F34</f>
        <v>270</v>
      </c>
      <c r="Q6" s="3">
        <f t="shared" si="3"/>
        <v>945</v>
      </c>
      <c r="R6" s="3">
        <f>Nov!I34</f>
        <v>3002.4599999999996</v>
      </c>
      <c r="S6" s="3">
        <f>Nov!J34</f>
        <v>439.79000000000008</v>
      </c>
      <c r="T6" s="15"/>
    </row>
    <row r="7" spans="1:20" x14ac:dyDescent="0.35">
      <c r="A7" t="s">
        <v>15</v>
      </c>
      <c r="B7">
        <f>Dec!B35</f>
        <v>154</v>
      </c>
      <c r="C7" s="13"/>
      <c r="D7" s="13"/>
      <c r="E7" s="13"/>
      <c r="F7" s="12">
        <f t="shared" si="0"/>
        <v>0</v>
      </c>
      <c r="G7" s="14">
        <f>B7-F7</f>
        <v>154</v>
      </c>
      <c r="H7">
        <f>Dec!C35</f>
        <v>12</v>
      </c>
      <c r="I7" s="3">
        <f t="shared" si="1"/>
        <v>24</v>
      </c>
      <c r="J7" s="5">
        <f>Dec!E35</f>
        <v>582</v>
      </c>
      <c r="K7" s="12"/>
      <c r="L7" s="12"/>
      <c r="M7" s="12"/>
      <c r="N7" s="12">
        <f t="shared" si="2"/>
        <v>0</v>
      </c>
      <c r="O7" s="14">
        <f>J7-N7</f>
        <v>582</v>
      </c>
      <c r="P7">
        <f>Dec!F35</f>
        <v>111</v>
      </c>
      <c r="Q7" s="3">
        <f t="shared" si="3"/>
        <v>388.5</v>
      </c>
      <c r="R7" s="3">
        <f>Dec!I35</f>
        <v>1930.4199999999998</v>
      </c>
      <c r="S7" s="3">
        <f>Dec!J35</f>
        <v>1910.6399999999999</v>
      </c>
      <c r="T7" s="15"/>
    </row>
    <row r="8" spans="1:20" x14ac:dyDescent="0.35">
      <c r="A8" t="s">
        <v>16</v>
      </c>
      <c r="B8">
        <f>Jan!B35</f>
        <v>215</v>
      </c>
      <c r="C8" s="13"/>
      <c r="D8" s="13"/>
      <c r="E8" s="13"/>
      <c r="F8" s="12">
        <f t="shared" si="0"/>
        <v>0</v>
      </c>
      <c r="G8" s="14">
        <f t="shared" ref="G8:G12" si="4">B8-F8</f>
        <v>215</v>
      </c>
      <c r="H8">
        <f>Jan!C35</f>
        <v>0</v>
      </c>
      <c r="I8" s="3">
        <f t="shared" si="1"/>
        <v>0</v>
      </c>
      <c r="J8" s="5">
        <f>Jan!E35</f>
        <v>952</v>
      </c>
      <c r="K8" s="12"/>
      <c r="L8" s="12"/>
      <c r="M8" s="12"/>
      <c r="N8" s="12">
        <f t="shared" si="2"/>
        <v>0</v>
      </c>
      <c r="O8" s="14">
        <f t="shared" ref="O8:O12" si="5">J8-N8</f>
        <v>952</v>
      </c>
      <c r="P8">
        <f>Jan!F35</f>
        <v>0</v>
      </c>
      <c r="Q8" s="3">
        <f t="shared" si="3"/>
        <v>0</v>
      </c>
      <c r="R8" s="3">
        <f>Jan!I35</f>
        <v>3089.7599999999998</v>
      </c>
      <c r="S8" s="3">
        <f>Jan!J35</f>
        <v>2760.62</v>
      </c>
      <c r="T8" s="15"/>
    </row>
    <row r="9" spans="1:20" x14ac:dyDescent="0.35">
      <c r="A9" t="s">
        <v>17</v>
      </c>
      <c r="B9">
        <f>Feb!B33</f>
        <v>228</v>
      </c>
      <c r="C9" s="13"/>
      <c r="D9" s="13"/>
      <c r="E9" s="13"/>
      <c r="F9" s="12">
        <f t="shared" si="0"/>
        <v>0</v>
      </c>
      <c r="G9" s="14">
        <f t="shared" si="4"/>
        <v>228</v>
      </c>
      <c r="H9">
        <f>Feb!C33</f>
        <v>0</v>
      </c>
      <c r="I9" s="3">
        <f t="shared" si="1"/>
        <v>0</v>
      </c>
      <c r="J9" s="5">
        <f>Feb!E33</f>
        <v>940</v>
      </c>
      <c r="K9" s="12"/>
      <c r="L9" s="12"/>
      <c r="M9" s="12"/>
      <c r="N9" s="12">
        <f t="shared" si="2"/>
        <v>0</v>
      </c>
      <c r="O9" s="14">
        <f t="shared" si="5"/>
        <v>940</v>
      </c>
      <c r="P9">
        <f>Feb!F33</f>
        <v>0</v>
      </c>
      <c r="Q9" s="3">
        <f t="shared" si="3"/>
        <v>0</v>
      </c>
      <c r="R9" s="3">
        <f>Feb!I33</f>
        <v>3079.7200000000003</v>
      </c>
      <c r="S9" s="3">
        <f>Feb!J33</f>
        <v>3059.0600000000004</v>
      </c>
      <c r="T9" s="15"/>
    </row>
    <row r="10" spans="1:20" x14ac:dyDescent="0.35">
      <c r="A10" t="s">
        <v>18</v>
      </c>
      <c r="B10">
        <f>Mar!B35</f>
        <v>191</v>
      </c>
      <c r="C10" s="13"/>
      <c r="D10" s="13"/>
      <c r="E10" s="13"/>
      <c r="F10" s="12">
        <f t="shared" si="0"/>
        <v>0</v>
      </c>
      <c r="G10" s="14">
        <f>B10-F10</f>
        <v>191</v>
      </c>
      <c r="H10">
        <f>Mar!C35</f>
        <v>0</v>
      </c>
      <c r="I10" s="3">
        <f t="shared" si="1"/>
        <v>0</v>
      </c>
      <c r="J10" s="5">
        <f>Mar!E35</f>
        <v>874</v>
      </c>
      <c r="K10" s="12"/>
      <c r="L10" s="12"/>
      <c r="M10" s="12"/>
      <c r="N10" s="12">
        <f t="shared" si="2"/>
        <v>0</v>
      </c>
      <c r="O10" s="14">
        <f t="shared" si="5"/>
        <v>874</v>
      </c>
      <c r="P10">
        <f>Mar!F35</f>
        <v>0</v>
      </c>
      <c r="Q10" s="3">
        <f t="shared" si="3"/>
        <v>0</v>
      </c>
      <c r="R10" s="3">
        <f>Mar!I35</f>
        <v>2824.86</v>
      </c>
      <c r="S10" s="3">
        <f>Mar!J35</f>
        <v>3174.66</v>
      </c>
      <c r="T10" s="15"/>
    </row>
    <row r="11" spans="1:20" x14ac:dyDescent="0.35">
      <c r="A11" t="s">
        <v>19</v>
      </c>
      <c r="B11">
        <f>April!B34</f>
        <v>230</v>
      </c>
      <c r="C11" s="13"/>
      <c r="D11" s="13"/>
      <c r="E11" s="13"/>
      <c r="F11" s="12">
        <f t="shared" si="0"/>
        <v>0</v>
      </c>
      <c r="G11" s="14">
        <f t="shared" si="4"/>
        <v>230</v>
      </c>
      <c r="H11">
        <f>April!C34</f>
        <v>0</v>
      </c>
      <c r="I11" s="3">
        <f t="shared" si="1"/>
        <v>0</v>
      </c>
      <c r="J11" s="5">
        <f>April!E34</f>
        <v>889</v>
      </c>
      <c r="K11" s="12"/>
      <c r="L11" s="12"/>
      <c r="M11" s="12"/>
      <c r="N11" s="12">
        <f t="shared" si="2"/>
        <v>0</v>
      </c>
      <c r="O11" s="14">
        <f t="shared" si="5"/>
        <v>889</v>
      </c>
      <c r="P11">
        <f>April!F34</f>
        <v>0</v>
      </c>
      <c r="Q11" s="3">
        <f t="shared" si="3"/>
        <v>0</v>
      </c>
      <c r="R11" s="3">
        <f>April!I34</f>
        <v>2939.07</v>
      </c>
      <c r="S11" s="3">
        <f>April!J34</f>
        <v>2939.0700000000006</v>
      </c>
      <c r="T11" s="15"/>
    </row>
    <row r="12" spans="1:20" x14ac:dyDescent="0.35">
      <c r="A12" t="s">
        <v>20</v>
      </c>
      <c r="B12">
        <f>May!B35</f>
        <v>228</v>
      </c>
      <c r="C12" s="13"/>
      <c r="D12" s="13"/>
      <c r="E12" s="13"/>
      <c r="F12" s="12">
        <f t="shared" si="0"/>
        <v>0</v>
      </c>
      <c r="G12" s="14">
        <f t="shared" si="4"/>
        <v>228</v>
      </c>
      <c r="H12">
        <f>May!C35</f>
        <v>0</v>
      </c>
      <c r="I12" s="3">
        <f t="shared" si="1"/>
        <v>0</v>
      </c>
      <c r="J12" s="5">
        <f>May!E35</f>
        <v>965</v>
      </c>
      <c r="K12" s="12"/>
      <c r="L12" s="12"/>
      <c r="M12" s="12"/>
      <c r="N12" s="12">
        <f t="shared" si="2"/>
        <v>0</v>
      </c>
      <c r="O12" s="14">
        <f t="shared" si="5"/>
        <v>965</v>
      </c>
      <c r="P12">
        <f>May!F35</f>
        <v>0</v>
      </c>
      <c r="Q12" s="3">
        <f t="shared" si="3"/>
        <v>0</v>
      </c>
      <c r="R12" s="3">
        <f>May!I35</f>
        <v>3150.47</v>
      </c>
      <c r="S12" s="3">
        <f>May!J35</f>
        <v>3150.4700000000003</v>
      </c>
      <c r="T12" s="15"/>
    </row>
    <row r="14" spans="1:20" x14ac:dyDescent="0.35">
      <c r="A14" t="s">
        <v>4</v>
      </c>
      <c r="C14" s="5">
        <f>SUM(C3:C12)</f>
        <v>427</v>
      </c>
      <c r="D14" s="5">
        <f>SUM(D3:D12)</f>
        <v>27</v>
      </c>
      <c r="E14" s="5">
        <f>SUM(E3:E12)</f>
        <v>139</v>
      </c>
      <c r="F14" s="5">
        <f>SUM(F3:F12)</f>
        <v>593</v>
      </c>
      <c r="G14" s="5">
        <f>SUM(G3:G13)</f>
        <v>1538</v>
      </c>
      <c r="K14" s="5">
        <f>SUM(K3:K12)</f>
        <v>1247</v>
      </c>
      <c r="L14" s="5">
        <f>SUM(L3:L12)</f>
        <v>272</v>
      </c>
      <c r="M14" s="5">
        <f>SUM(M3:M12)</f>
        <v>664</v>
      </c>
      <c r="N14" s="5">
        <f>SUM(N3:N12)</f>
        <v>2183</v>
      </c>
      <c r="O14" s="5">
        <f>SUM(O3:O13)</f>
        <v>6242</v>
      </c>
    </row>
    <row r="15" spans="1:20" x14ac:dyDescent="0.35">
      <c r="A15" t="s">
        <v>26</v>
      </c>
      <c r="C15" s="16">
        <f>C14/3</f>
        <v>142.33333333333334</v>
      </c>
      <c r="D15" s="16">
        <f>D14/3</f>
        <v>9</v>
      </c>
      <c r="E15" s="16">
        <f>E14/3</f>
        <v>46.333333333333336</v>
      </c>
      <c r="F15" s="16">
        <f>F14/3</f>
        <v>197.66666666666666</v>
      </c>
      <c r="G15" s="8">
        <f>G14*1.79</f>
        <v>2753.02</v>
      </c>
      <c r="K15" s="16">
        <f>K14/3</f>
        <v>415.66666666666669</v>
      </c>
      <c r="L15" s="16">
        <f>L14/3</f>
        <v>90.666666666666671</v>
      </c>
      <c r="M15" s="16">
        <f>M14/3</f>
        <v>221.33333333333334</v>
      </c>
      <c r="N15" s="16">
        <f>N14/3</f>
        <v>727.66666666666663</v>
      </c>
      <c r="O15" s="8">
        <f>O14*2.75</f>
        <v>17165.5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workbookViewId="0">
      <selection activeCell="I35" sqref="I35"/>
    </sheetView>
  </sheetViews>
  <sheetFormatPr defaultRowHeight="14.5" x14ac:dyDescent="0.35"/>
  <cols>
    <col min="2" max="5" width="10.1796875" style="1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</row>
    <row r="4" spans="1:10" x14ac:dyDescent="0.35">
      <c r="A4">
        <v>2</v>
      </c>
    </row>
    <row r="5" spans="1:10" x14ac:dyDescent="0.35">
      <c r="A5">
        <v>3</v>
      </c>
    </row>
    <row r="6" spans="1:10" x14ac:dyDescent="0.35">
      <c r="A6">
        <v>4</v>
      </c>
    </row>
    <row r="7" spans="1:10" x14ac:dyDescent="0.35">
      <c r="A7">
        <v>5</v>
      </c>
    </row>
    <row r="8" spans="1:10" x14ac:dyDescent="0.35">
      <c r="A8">
        <v>6</v>
      </c>
    </row>
    <row r="9" spans="1:10" x14ac:dyDescent="0.35">
      <c r="A9">
        <v>7</v>
      </c>
    </row>
    <row r="10" spans="1:10" x14ac:dyDescent="0.35">
      <c r="A10">
        <v>8</v>
      </c>
      <c r="F10" s="1"/>
      <c r="G10" s="1"/>
      <c r="H10" s="9"/>
      <c r="I10" s="9"/>
      <c r="J10" s="9"/>
    </row>
    <row r="11" spans="1:10" x14ac:dyDescent="0.35">
      <c r="A11">
        <v>9</v>
      </c>
    </row>
    <row r="12" spans="1:10" x14ac:dyDescent="0.35">
      <c r="A12">
        <v>10</v>
      </c>
      <c r="D12" s="10"/>
      <c r="F12" s="1"/>
      <c r="G12" s="8"/>
      <c r="H12" s="8"/>
    </row>
    <row r="13" spans="1:10" x14ac:dyDescent="0.35">
      <c r="A13">
        <v>11</v>
      </c>
      <c r="D13" s="10"/>
      <c r="F13" s="1"/>
      <c r="G13" s="8"/>
      <c r="H13" s="8"/>
    </row>
    <row r="14" spans="1:10" x14ac:dyDescent="0.35">
      <c r="A14">
        <v>12</v>
      </c>
      <c r="D14" s="10"/>
      <c r="F14" s="1"/>
      <c r="G14" s="8"/>
      <c r="H14" s="8"/>
    </row>
    <row r="15" spans="1:10" x14ac:dyDescent="0.35">
      <c r="A15">
        <v>13</v>
      </c>
      <c r="D15" s="10"/>
      <c r="F15" s="1"/>
      <c r="G15" s="8"/>
      <c r="H15" s="8"/>
    </row>
    <row r="16" spans="1:10" x14ac:dyDescent="0.35">
      <c r="A16">
        <v>14</v>
      </c>
      <c r="D16" s="10"/>
      <c r="F16" s="1"/>
      <c r="G16" s="8"/>
      <c r="H16" s="8"/>
      <c r="J16" s="8"/>
    </row>
    <row r="17" spans="1:11" x14ac:dyDescent="0.35">
      <c r="A17">
        <v>15</v>
      </c>
      <c r="B17" s="1">
        <v>0</v>
      </c>
      <c r="C17" s="1">
        <v>0</v>
      </c>
      <c r="D17" s="10">
        <f t="shared" ref="D17:D21" si="0">C17*2</f>
        <v>0</v>
      </c>
      <c r="E17" s="1">
        <v>0</v>
      </c>
      <c r="F17" s="1">
        <v>0</v>
      </c>
      <c r="G17" s="8">
        <f t="shared" ref="G17:G18" si="1">F17*3.5</f>
        <v>0</v>
      </c>
      <c r="H17" s="8">
        <f t="shared" ref="H17:H18" si="2">D17+G17</f>
        <v>0</v>
      </c>
      <c r="I17">
        <f t="shared" ref="I17:I18" si="3">(B17*1.79)+(E17*2.75)</f>
        <v>0</v>
      </c>
      <c r="J17" s="9"/>
    </row>
    <row r="18" spans="1:11" x14ac:dyDescent="0.35">
      <c r="A18">
        <v>16</v>
      </c>
      <c r="B18" s="1">
        <v>0</v>
      </c>
      <c r="C18" s="1">
        <v>0</v>
      </c>
      <c r="D18" s="10">
        <f t="shared" si="0"/>
        <v>0</v>
      </c>
      <c r="E18" s="1">
        <v>0</v>
      </c>
      <c r="F18" s="1">
        <v>0</v>
      </c>
      <c r="G18" s="8">
        <f t="shared" si="1"/>
        <v>0</v>
      </c>
      <c r="H18" s="8">
        <f t="shared" si="2"/>
        <v>0</v>
      </c>
      <c r="I18">
        <f t="shared" si="3"/>
        <v>0</v>
      </c>
    </row>
    <row r="19" spans="1:11" x14ac:dyDescent="0.35">
      <c r="A19">
        <v>17</v>
      </c>
      <c r="B19" s="1">
        <v>4</v>
      </c>
      <c r="C19" s="1">
        <v>0</v>
      </c>
      <c r="D19" s="10">
        <f t="shared" si="0"/>
        <v>0</v>
      </c>
      <c r="E19" s="1">
        <v>39</v>
      </c>
      <c r="F19" s="1">
        <v>9</v>
      </c>
      <c r="G19" s="8">
        <f t="shared" ref="G19:G21" si="4">F19*3.5</f>
        <v>31.5</v>
      </c>
      <c r="H19" s="8">
        <f t="shared" ref="H19:H21" si="5">D19+G19</f>
        <v>31.5</v>
      </c>
      <c r="I19">
        <f t="shared" ref="I19:I21" si="6">(B19*1.79)+(E19*2.75)</f>
        <v>114.41</v>
      </c>
    </row>
    <row r="20" spans="1:11" x14ac:dyDescent="0.35">
      <c r="A20">
        <v>18</v>
      </c>
      <c r="B20" s="1">
        <v>5</v>
      </c>
      <c r="C20" s="1">
        <v>1</v>
      </c>
      <c r="D20" s="10">
        <f t="shared" si="0"/>
        <v>2</v>
      </c>
      <c r="E20" s="1">
        <v>26</v>
      </c>
      <c r="F20" s="1">
        <v>10</v>
      </c>
      <c r="G20" s="8">
        <f t="shared" si="4"/>
        <v>35</v>
      </c>
      <c r="H20" s="8">
        <f t="shared" si="5"/>
        <v>37</v>
      </c>
      <c r="I20">
        <f t="shared" si="6"/>
        <v>80.45</v>
      </c>
    </row>
    <row r="21" spans="1:11" x14ac:dyDescent="0.35">
      <c r="A21">
        <v>19</v>
      </c>
      <c r="B21" s="1">
        <v>5</v>
      </c>
      <c r="C21" s="1">
        <v>1</v>
      </c>
      <c r="D21" s="10">
        <f t="shared" si="0"/>
        <v>2</v>
      </c>
      <c r="E21" s="1">
        <v>42</v>
      </c>
      <c r="F21" s="1">
        <v>7</v>
      </c>
      <c r="G21" s="8">
        <f t="shared" si="4"/>
        <v>24.5</v>
      </c>
      <c r="H21" s="8">
        <f t="shared" si="5"/>
        <v>26.5</v>
      </c>
      <c r="I21">
        <f t="shared" si="6"/>
        <v>124.45</v>
      </c>
      <c r="J21" s="8">
        <f>SUM(I17:I21)-D17-D18-D19-D20-D21-G17-G18-G19-G20-G21</f>
        <v>224.31</v>
      </c>
      <c r="K21" t="s">
        <v>29</v>
      </c>
    </row>
    <row r="22" spans="1:11" x14ac:dyDescent="0.35">
      <c r="A22">
        <v>20</v>
      </c>
      <c r="D22" s="10"/>
      <c r="F22" s="1"/>
      <c r="G22" s="8"/>
      <c r="H22" s="8"/>
    </row>
    <row r="23" spans="1:11" x14ac:dyDescent="0.35">
      <c r="A23">
        <v>21</v>
      </c>
      <c r="D23" s="10"/>
      <c r="F23" s="1"/>
      <c r="G23" s="8"/>
      <c r="H23" s="8"/>
      <c r="J23" s="8"/>
    </row>
    <row r="24" spans="1:11" x14ac:dyDescent="0.35">
      <c r="A24">
        <v>22</v>
      </c>
      <c r="B24" s="1">
        <v>7</v>
      </c>
      <c r="C24" s="1">
        <v>2</v>
      </c>
      <c r="D24" s="10">
        <f t="shared" ref="D24:D28" si="7">C24*2</f>
        <v>4</v>
      </c>
      <c r="E24" s="1">
        <v>31</v>
      </c>
      <c r="F24" s="1">
        <v>9</v>
      </c>
      <c r="G24" s="8">
        <f t="shared" ref="G24:G25" si="8">F24*3.5</f>
        <v>31.5</v>
      </c>
      <c r="H24" s="8">
        <f t="shared" ref="H24:H25" si="9">D24+G24</f>
        <v>35.5</v>
      </c>
      <c r="I24">
        <f t="shared" ref="I24:I25" si="10">(B24*1.79)+(E24*2.75)</f>
        <v>97.78</v>
      </c>
      <c r="J24" s="9"/>
    </row>
    <row r="25" spans="1:11" x14ac:dyDescent="0.35">
      <c r="A25">
        <v>23</v>
      </c>
      <c r="B25" s="1">
        <v>8</v>
      </c>
      <c r="C25" s="1">
        <v>2</v>
      </c>
      <c r="D25" s="10">
        <f t="shared" si="7"/>
        <v>4</v>
      </c>
      <c r="E25" s="1">
        <v>31</v>
      </c>
      <c r="F25" s="1">
        <v>9</v>
      </c>
      <c r="G25" s="8">
        <f t="shared" si="8"/>
        <v>31.5</v>
      </c>
      <c r="H25" s="8">
        <f t="shared" si="9"/>
        <v>35.5</v>
      </c>
      <c r="I25">
        <f t="shared" si="10"/>
        <v>99.57</v>
      </c>
      <c r="J25" s="1"/>
    </row>
    <row r="26" spans="1:11" x14ac:dyDescent="0.35">
      <c r="A26">
        <v>24</v>
      </c>
      <c r="B26" s="1">
        <v>8</v>
      </c>
      <c r="C26" s="1">
        <v>2</v>
      </c>
      <c r="D26" s="10">
        <f t="shared" si="7"/>
        <v>4</v>
      </c>
      <c r="E26" s="1">
        <v>35</v>
      </c>
      <c r="F26" s="1">
        <v>11</v>
      </c>
      <c r="G26" s="8">
        <f t="shared" ref="G26:G28" si="11">F26*3.5</f>
        <v>38.5</v>
      </c>
      <c r="H26" s="8">
        <f t="shared" ref="H26:H28" si="12">D26+G26</f>
        <v>42.5</v>
      </c>
      <c r="I26">
        <f t="shared" ref="I26:I28" si="13">(B26*1.79)+(E26*2.75)</f>
        <v>110.57</v>
      </c>
      <c r="J26" s="1"/>
    </row>
    <row r="27" spans="1:11" x14ac:dyDescent="0.35">
      <c r="A27">
        <v>25</v>
      </c>
      <c r="B27" s="1">
        <v>10</v>
      </c>
      <c r="C27" s="1">
        <v>2</v>
      </c>
      <c r="D27" s="10">
        <f t="shared" si="7"/>
        <v>4</v>
      </c>
      <c r="E27" s="1">
        <v>38</v>
      </c>
      <c r="F27" s="1">
        <v>12</v>
      </c>
      <c r="G27" s="8">
        <f t="shared" si="11"/>
        <v>42</v>
      </c>
      <c r="H27" s="8">
        <f t="shared" si="12"/>
        <v>46</v>
      </c>
      <c r="I27">
        <f t="shared" si="13"/>
        <v>122.4</v>
      </c>
      <c r="J27" s="1"/>
    </row>
    <row r="28" spans="1:11" x14ac:dyDescent="0.35">
      <c r="A28">
        <v>26</v>
      </c>
      <c r="B28" s="1">
        <v>11</v>
      </c>
      <c r="C28" s="1">
        <v>3</v>
      </c>
      <c r="D28" s="10">
        <f t="shared" si="7"/>
        <v>6</v>
      </c>
      <c r="E28" s="1">
        <v>35</v>
      </c>
      <c r="F28" s="1">
        <v>10</v>
      </c>
      <c r="G28" s="8">
        <f t="shared" si="11"/>
        <v>35</v>
      </c>
      <c r="H28" s="8">
        <f t="shared" si="12"/>
        <v>41</v>
      </c>
      <c r="I28">
        <f t="shared" si="13"/>
        <v>115.94</v>
      </c>
      <c r="J28" s="10">
        <f>SUM(I24:I28)-D24-D25-D26-D27-D28-G24-G25-G26-G27-G28</f>
        <v>345.76</v>
      </c>
    </row>
    <row r="29" spans="1:11" x14ac:dyDescent="0.35">
      <c r="A29">
        <v>27</v>
      </c>
      <c r="D29" s="10"/>
      <c r="F29" s="1"/>
      <c r="G29" s="8"/>
      <c r="H29" s="8"/>
      <c r="J29" s="1"/>
    </row>
    <row r="30" spans="1:11" x14ac:dyDescent="0.35">
      <c r="A30">
        <v>28</v>
      </c>
      <c r="D30" s="10"/>
      <c r="F30" s="1"/>
      <c r="G30" s="8"/>
      <c r="H30" s="8"/>
      <c r="J30" s="8"/>
    </row>
    <row r="31" spans="1:11" x14ac:dyDescent="0.35">
      <c r="A31">
        <v>29</v>
      </c>
      <c r="B31" s="1">
        <v>14</v>
      </c>
      <c r="C31" s="1">
        <v>3</v>
      </c>
      <c r="D31" s="10">
        <f t="shared" ref="D31:D33" si="14">C31*2</f>
        <v>6</v>
      </c>
      <c r="E31" s="1">
        <v>39</v>
      </c>
      <c r="F31" s="1">
        <v>9</v>
      </c>
      <c r="G31" s="8">
        <f t="shared" ref="G31:G32" si="15">F31*3.5</f>
        <v>31.5</v>
      </c>
      <c r="H31" s="8">
        <f t="shared" ref="H31:H32" si="16">D31+G31</f>
        <v>37.5</v>
      </c>
      <c r="I31">
        <f t="shared" ref="I31:I32" si="17">(B31*1.79)+(E31*2.75)</f>
        <v>132.31</v>
      </c>
      <c r="J31" s="9"/>
    </row>
    <row r="32" spans="1:11" x14ac:dyDescent="0.35">
      <c r="A32">
        <v>30</v>
      </c>
      <c r="B32" s="1">
        <v>14</v>
      </c>
      <c r="C32" s="1">
        <v>3</v>
      </c>
      <c r="D32" s="10">
        <f t="shared" si="14"/>
        <v>6</v>
      </c>
      <c r="E32" s="1">
        <v>47</v>
      </c>
      <c r="F32" s="1">
        <v>9</v>
      </c>
      <c r="G32" s="8">
        <f t="shared" si="15"/>
        <v>31.5</v>
      </c>
      <c r="H32" s="8">
        <f t="shared" si="16"/>
        <v>37.5</v>
      </c>
      <c r="I32">
        <f t="shared" si="17"/>
        <v>154.31</v>
      </c>
      <c r="J32" s="1"/>
    </row>
    <row r="33" spans="1:10" x14ac:dyDescent="0.35">
      <c r="A33">
        <v>31</v>
      </c>
      <c r="B33" s="1">
        <v>13</v>
      </c>
      <c r="C33" s="1">
        <v>3</v>
      </c>
      <c r="D33" s="10">
        <f t="shared" si="14"/>
        <v>6</v>
      </c>
      <c r="E33" s="1">
        <v>0</v>
      </c>
      <c r="F33" s="1">
        <v>11</v>
      </c>
      <c r="G33" s="8">
        <f t="shared" ref="G33" si="18">F33*3.5</f>
        <v>38.5</v>
      </c>
      <c r="H33" s="8">
        <f t="shared" ref="H33" si="19">D33+G33</f>
        <v>44.5</v>
      </c>
      <c r="I33">
        <f t="shared" ref="I33" si="20">(B33*1.79)+(E33*2.75)</f>
        <v>23.27</v>
      </c>
      <c r="J33" s="8"/>
    </row>
    <row r="35" spans="1:10" x14ac:dyDescent="0.35">
      <c r="A35" t="s">
        <v>4</v>
      </c>
      <c r="B35">
        <f>SUM(B3:B33)</f>
        <v>99</v>
      </c>
      <c r="C35">
        <f>SUM(C3:C33)</f>
        <v>22</v>
      </c>
      <c r="E35">
        <f>SUM(E3:E33)</f>
        <v>363</v>
      </c>
      <c r="F35">
        <f>SUM(F3:F33)</f>
        <v>106</v>
      </c>
      <c r="H35" s="3">
        <f>SUM(H3:H34)</f>
        <v>415</v>
      </c>
      <c r="I35" s="3">
        <f>SUM(I3:I34)</f>
        <v>1175.4599999999998</v>
      </c>
      <c r="J35" s="3">
        <f>SUM(J3:J34)</f>
        <v>570.06999999999994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36" sqref="F36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  <c r="B3">
        <v>9</v>
      </c>
      <c r="C3">
        <v>3</v>
      </c>
      <c r="D3" s="10">
        <f t="shared" ref="D3:D4" si="0">C3*2</f>
        <v>6</v>
      </c>
      <c r="E3" s="1">
        <v>33</v>
      </c>
      <c r="F3" s="1">
        <v>12</v>
      </c>
      <c r="G3" s="8">
        <f t="shared" ref="G3:G4" si="1">F3*3.5</f>
        <v>42</v>
      </c>
      <c r="H3" s="8">
        <f t="shared" ref="H3:H4" si="2">D3+G3</f>
        <v>48</v>
      </c>
      <c r="I3">
        <f t="shared" ref="I3:I4" si="3">(B3*1.79)+(E3*2.75)</f>
        <v>106.86</v>
      </c>
      <c r="J3" s="1"/>
    </row>
    <row r="4" spans="1:10" x14ac:dyDescent="0.35">
      <c r="A4">
        <v>2</v>
      </c>
      <c r="B4">
        <v>11</v>
      </c>
      <c r="C4">
        <v>3</v>
      </c>
      <c r="D4" s="10">
        <f t="shared" si="0"/>
        <v>6</v>
      </c>
      <c r="E4" s="1">
        <v>45</v>
      </c>
      <c r="F4" s="1">
        <v>10</v>
      </c>
      <c r="G4" s="8">
        <f t="shared" si="1"/>
        <v>35</v>
      </c>
      <c r="H4" s="8">
        <f t="shared" si="2"/>
        <v>41</v>
      </c>
      <c r="I4">
        <f t="shared" si="3"/>
        <v>143.44</v>
      </c>
      <c r="J4" s="10">
        <f>SUM(I3:I4)+Aug!I33+Aug!I32+Aug!I31-Aug!D31-Aug!D32-Aug!D33-Aug!G31-Aug!G32-Aug!G33-D3-D4-G3-G4</f>
        <v>351.69000000000005</v>
      </c>
    </row>
    <row r="5" spans="1:10" x14ac:dyDescent="0.35">
      <c r="A5">
        <v>3</v>
      </c>
      <c r="D5" s="8"/>
      <c r="E5" s="1"/>
      <c r="F5" s="1"/>
      <c r="G5" s="10"/>
      <c r="H5" s="10"/>
      <c r="J5" s="1"/>
    </row>
    <row r="6" spans="1:10" x14ac:dyDescent="0.35">
      <c r="A6">
        <v>4</v>
      </c>
      <c r="D6" s="8"/>
      <c r="E6" s="1"/>
      <c r="F6" s="1"/>
      <c r="G6" s="10"/>
      <c r="H6" s="10"/>
      <c r="J6" s="10"/>
    </row>
    <row r="7" spans="1:10" x14ac:dyDescent="0.35">
      <c r="A7">
        <v>5</v>
      </c>
      <c r="B7">
        <v>0</v>
      </c>
      <c r="C7">
        <v>0</v>
      </c>
      <c r="D7" s="10">
        <f t="shared" ref="D7:D11" si="4">C7*2</f>
        <v>0</v>
      </c>
      <c r="E7" s="1">
        <v>0</v>
      </c>
      <c r="F7" s="1">
        <v>0</v>
      </c>
      <c r="G7" s="8">
        <f t="shared" ref="G7:G11" si="5">F7*3.5</f>
        <v>0</v>
      </c>
      <c r="H7" s="8">
        <f t="shared" ref="H7:H11" si="6">D7+G7</f>
        <v>0</v>
      </c>
      <c r="I7">
        <f t="shared" ref="I7:I11" si="7">(B7*1.79)+(E7*2.75)</f>
        <v>0</v>
      </c>
      <c r="J7" s="9"/>
    </row>
    <row r="8" spans="1:10" x14ac:dyDescent="0.35">
      <c r="A8">
        <v>6</v>
      </c>
      <c r="B8">
        <v>9</v>
      </c>
      <c r="C8">
        <v>0</v>
      </c>
      <c r="D8" s="10">
        <f t="shared" si="4"/>
        <v>0</v>
      </c>
      <c r="E8" s="1">
        <v>44</v>
      </c>
      <c r="F8" s="1">
        <v>16</v>
      </c>
      <c r="G8" s="8">
        <f t="shared" si="5"/>
        <v>56</v>
      </c>
      <c r="H8" s="8">
        <f t="shared" si="6"/>
        <v>56</v>
      </c>
      <c r="I8">
        <f t="shared" si="7"/>
        <v>137.11000000000001</v>
      </c>
      <c r="J8" s="1"/>
    </row>
    <row r="9" spans="1:10" x14ac:dyDescent="0.35">
      <c r="A9">
        <v>7</v>
      </c>
      <c r="B9">
        <v>13</v>
      </c>
      <c r="C9">
        <v>1</v>
      </c>
      <c r="D9" s="10">
        <f t="shared" si="4"/>
        <v>2</v>
      </c>
      <c r="E9" s="1">
        <v>30</v>
      </c>
      <c r="F9" s="1">
        <v>4</v>
      </c>
      <c r="G9" s="8">
        <f t="shared" si="5"/>
        <v>14</v>
      </c>
      <c r="H9" s="8">
        <f t="shared" si="6"/>
        <v>16</v>
      </c>
      <c r="I9">
        <f t="shared" si="7"/>
        <v>105.77</v>
      </c>
      <c r="J9" s="1"/>
    </row>
    <row r="10" spans="1:10" x14ac:dyDescent="0.35">
      <c r="A10">
        <v>8</v>
      </c>
      <c r="B10">
        <v>13</v>
      </c>
      <c r="C10">
        <v>1</v>
      </c>
      <c r="D10" s="10">
        <f t="shared" si="4"/>
        <v>2</v>
      </c>
      <c r="E10" s="1">
        <v>48</v>
      </c>
      <c r="F10" s="1">
        <v>21</v>
      </c>
      <c r="G10" s="8">
        <f t="shared" si="5"/>
        <v>73.5</v>
      </c>
      <c r="H10" s="8">
        <f t="shared" si="6"/>
        <v>75.5</v>
      </c>
      <c r="I10">
        <f t="shared" si="7"/>
        <v>155.27000000000001</v>
      </c>
      <c r="J10" s="9"/>
    </row>
    <row r="11" spans="1:10" x14ac:dyDescent="0.35">
      <c r="A11">
        <v>9</v>
      </c>
      <c r="B11">
        <v>13</v>
      </c>
      <c r="C11">
        <v>1</v>
      </c>
      <c r="D11" s="10">
        <f t="shared" si="4"/>
        <v>2</v>
      </c>
      <c r="E11" s="1">
        <v>43</v>
      </c>
      <c r="F11" s="1">
        <v>9</v>
      </c>
      <c r="G11" s="8">
        <f t="shared" si="5"/>
        <v>31.5</v>
      </c>
      <c r="H11" s="8">
        <f t="shared" si="6"/>
        <v>33.5</v>
      </c>
      <c r="I11">
        <f t="shared" si="7"/>
        <v>141.52000000000001</v>
      </c>
      <c r="J11" s="10">
        <f>SUM(I7:I11)-D7-D8-D9-D10-D11-G7-G8-G9-G10-G11</f>
        <v>358.66999999999996</v>
      </c>
    </row>
    <row r="12" spans="1:10" x14ac:dyDescent="0.35">
      <c r="A12">
        <v>10</v>
      </c>
      <c r="D12" s="8"/>
      <c r="E12" s="1"/>
      <c r="F12" s="1"/>
      <c r="G12" s="10"/>
      <c r="H12" s="10"/>
      <c r="J12" s="1"/>
    </row>
    <row r="13" spans="1:10" x14ac:dyDescent="0.35">
      <c r="A13">
        <v>11</v>
      </c>
      <c r="D13" s="8"/>
      <c r="E13" s="1"/>
      <c r="F13" s="1"/>
      <c r="G13" s="10"/>
      <c r="H13" s="10"/>
      <c r="J13" s="10"/>
    </row>
    <row r="14" spans="1:10" x14ac:dyDescent="0.35">
      <c r="A14">
        <v>12</v>
      </c>
      <c r="B14">
        <v>14</v>
      </c>
      <c r="C14">
        <v>2</v>
      </c>
      <c r="D14" s="10">
        <f t="shared" ref="D14:D18" si="8">C14*2</f>
        <v>4</v>
      </c>
      <c r="E14" s="1">
        <v>47</v>
      </c>
      <c r="F14" s="1">
        <v>3</v>
      </c>
      <c r="G14" s="8">
        <f t="shared" ref="G14:G18" si="9">F14*3.5</f>
        <v>10.5</v>
      </c>
      <c r="H14" s="8">
        <f t="shared" ref="H14:H18" si="10">D14+G14</f>
        <v>14.5</v>
      </c>
      <c r="I14">
        <f>(B14*1.84)+(E14*2.83)</f>
        <v>158.76999999999998</v>
      </c>
      <c r="J14" s="9"/>
    </row>
    <row r="15" spans="1:10" x14ac:dyDescent="0.35">
      <c r="A15">
        <v>13</v>
      </c>
      <c r="B15">
        <v>14</v>
      </c>
      <c r="C15">
        <v>2</v>
      </c>
      <c r="D15" s="10">
        <f t="shared" si="8"/>
        <v>4</v>
      </c>
      <c r="E15" s="1">
        <v>45</v>
      </c>
      <c r="F15" s="1">
        <v>14</v>
      </c>
      <c r="G15" s="8">
        <f t="shared" si="9"/>
        <v>49</v>
      </c>
      <c r="H15" s="8">
        <f t="shared" si="10"/>
        <v>53</v>
      </c>
      <c r="I15">
        <f t="shared" ref="I15:I18" si="11">(B15*1.84)+(E15*2.83)</f>
        <v>153.11000000000001</v>
      </c>
      <c r="J15" s="1"/>
    </row>
    <row r="16" spans="1:10" x14ac:dyDescent="0.35">
      <c r="A16">
        <v>14</v>
      </c>
      <c r="B16">
        <v>15</v>
      </c>
      <c r="C16">
        <v>3</v>
      </c>
      <c r="D16" s="10">
        <f t="shared" si="8"/>
        <v>6</v>
      </c>
      <c r="E16" s="1">
        <v>36</v>
      </c>
      <c r="F16" s="1">
        <v>7</v>
      </c>
      <c r="G16" s="8">
        <f t="shared" si="9"/>
        <v>24.5</v>
      </c>
      <c r="H16" s="8">
        <f t="shared" si="10"/>
        <v>30.5</v>
      </c>
      <c r="I16">
        <f t="shared" si="11"/>
        <v>129.47999999999999</v>
      </c>
      <c r="J16" s="1"/>
    </row>
    <row r="17" spans="1:11" x14ac:dyDescent="0.35">
      <c r="A17">
        <v>15</v>
      </c>
      <c r="B17">
        <v>15</v>
      </c>
      <c r="C17">
        <v>3</v>
      </c>
      <c r="D17" s="10">
        <f t="shared" si="8"/>
        <v>6</v>
      </c>
      <c r="E17" s="1">
        <v>47</v>
      </c>
      <c r="F17" s="1">
        <v>14</v>
      </c>
      <c r="G17" s="8">
        <f t="shared" si="9"/>
        <v>49</v>
      </c>
      <c r="H17" s="8">
        <f t="shared" si="10"/>
        <v>55</v>
      </c>
      <c r="I17">
        <f t="shared" si="11"/>
        <v>160.60999999999999</v>
      </c>
      <c r="J17" s="9"/>
    </row>
    <row r="18" spans="1:11" x14ac:dyDescent="0.35">
      <c r="A18">
        <v>16</v>
      </c>
      <c r="B18">
        <v>16</v>
      </c>
      <c r="C18">
        <v>3</v>
      </c>
      <c r="D18" s="10">
        <f t="shared" si="8"/>
        <v>6</v>
      </c>
      <c r="E18" s="1">
        <v>40</v>
      </c>
      <c r="F18" s="1">
        <v>12</v>
      </c>
      <c r="G18" s="8">
        <f t="shared" si="9"/>
        <v>42</v>
      </c>
      <c r="H18" s="8">
        <f t="shared" si="10"/>
        <v>48</v>
      </c>
      <c r="I18">
        <f t="shared" si="11"/>
        <v>142.64000000000001</v>
      </c>
      <c r="J18" s="10">
        <f>SUM(I14:I18)-D14-D15-D16-D17-D18-G14-G15-G16-G17-G18+(14*2.83)</f>
        <v>583.23</v>
      </c>
    </row>
    <row r="19" spans="1:11" x14ac:dyDescent="0.35">
      <c r="A19">
        <v>17</v>
      </c>
      <c r="G19" s="8">
        <f>SUM(G14:G18)</f>
        <v>175</v>
      </c>
      <c r="J19" s="1"/>
    </row>
    <row r="20" spans="1:11" x14ac:dyDescent="0.35">
      <c r="A20">
        <v>18</v>
      </c>
      <c r="D20" s="8"/>
      <c r="E20" s="1"/>
      <c r="F20" s="1"/>
      <c r="G20" s="10"/>
      <c r="H20" s="10"/>
      <c r="J20" s="10"/>
    </row>
    <row r="21" spans="1:11" x14ac:dyDescent="0.35">
      <c r="A21">
        <v>19</v>
      </c>
      <c r="B21">
        <v>0</v>
      </c>
      <c r="C21">
        <v>0</v>
      </c>
      <c r="D21" s="10">
        <f t="shared" ref="D21:D25" si="12">C21*2</f>
        <v>0</v>
      </c>
      <c r="E21" s="1">
        <v>0</v>
      </c>
      <c r="F21" s="1">
        <v>0</v>
      </c>
      <c r="G21" s="8">
        <f t="shared" ref="G21:G25" si="13">F21*3.5</f>
        <v>0</v>
      </c>
      <c r="H21" s="8">
        <f t="shared" ref="H21:H25" si="14">D21+G21</f>
        <v>0</v>
      </c>
      <c r="I21">
        <f t="shared" ref="I21:I25" si="15">(B21*1.84)+(E21*2.83)</f>
        <v>0</v>
      </c>
      <c r="J21" s="9"/>
    </row>
    <row r="22" spans="1:11" x14ac:dyDescent="0.35">
      <c r="A22">
        <v>20</v>
      </c>
      <c r="B22">
        <v>14</v>
      </c>
      <c r="C22">
        <v>2</v>
      </c>
      <c r="D22" s="10">
        <f t="shared" si="12"/>
        <v>4</v>
      </c>
      <c r="E22" s="1">
        <v>51</v>
      </c>
      <c r="F22" s="1">
        <v>19</v>
      </c>
      <c r="G22" s="8">
        <f>F22*3.5</f>
        <v>66.5</v>
      </c>
      <c r="H22" s="8">
        <f t="shared" si="14"/>
        <v>70.5</v>
      </c>
      <c r="I22">
        <f>(B22*1.84)+(E22*2.83)</f>
        <v>170.09</v>
      </c>
      <c r="J22" s="1"/>
    </row>
    <row r="23" spans="1:11" x14ac:dyDescent="0.35">
      <c r="A23">
        <v>21</v>
      </c>
      <c r="B23">
        <v>15</v>
      </c>
      <c r="C23">
        <v>3</v>
      </c>
      <c r="D23" s="10">
        <f t="shared" si="12"/>
        <v>6</v>
      </c>
      <c r="E23" s="1">
        <v>47</v>
      </c>
      <c r="F23" s="1">
        <v>12</v>
      </c>
      <c r="G23" s="8">
        <f t="shared" si="13"/>
        <v>42</v>
      </c>
      <c r="H23" s="8">
        <f t="shared" si="14"/>
        <v>48</v>
      </c>
      <c r="I23">
        <f t="shared" si="15"/>
        <v>160.60999999999999</v>
      </c>
      <c r="J23" s="1"/>
    </row>
    <row r="24" spans="1:11" x14ac:dyDescent="0.35">
      <c r="A24">
        <v>22</v>
      </c>
      <c r="B24">
        <v>15</v>
      </c>
      <c r="C24">
        <v>3</v>
      </c>
      <c r="D24" s="10">
        <f t="shared" si="12"/>
        <v>6</v>
      </c>
      <c r="E24" s="1">
        <v>61</v>
      </c>
      <c r="F24" s="1">
        <v>23</v>
      </c>
      <c r="G24" s="8">
        <f t="shared" si="13"/>
        <v>80.5</v>
      </c>
      <c r="H24" s="8">
        <f t="shared" si="14"/>
        <v>86.5</v>
      </c>
      <c r="I24">
        <f t="shared" si="15"/>
        <v>200.23</v>
      </c>
      <c r="J24" s="1"/>
    </row>
    <row r="25" spans="1:11" x14ac:dyDescent="0.35">
      <c r="A25">
        <v>23</v>
      </c>
      <c r="B25">
        <v>15</v>
      </c>
      <c r="C25">
        <v>2</v>
      </c>
      <c r="D25" s="10">
        <f t="shared" si="12"/>
        <v>4</v>
      </c>
      <c r="E25" s="1">
        <v>49</v>
      </c>
      <c r="F25" s="1">
        <v>12</v>
      </c>
      <c r="G25" s="8">
        <f t="shared" si="13"/>
        <v>42</v>
      </c>
      <c r="H25" s="8">
        <f t="shared" si="14"/>
        <v>46</v>
      </c>
      <c r="I25">
        <f t="shared" si="15"/>
        <v>166.27</v>
      </c>
      <c r="J25" s="10">
        <f>SUM(I21:I25)-D21-D22-D23-D24-D25-G21-G22-G23-G24-G25-331.2</f>
        <v>114.99999999999994</v>
      </c>
      <c r="K25" t="s">
        <v>30</v>
      </c>
    </row>
    <row r="26" spans="1:11" x14ac:dyDescent="0.35">
      <c r="A26">
        <v>24</v>
      </c>
      <c r="B26" s="1"/>
      <c r="C26" s="1"/>
      <c r="D26" s="1"/>
      <c r="E26" s="1"/>
      <c r="F26" s="1"/>
      <c r="G26" s="10"/>
      <c r="H26" s="10"/>
      <c r="J26" s="1"/>
      <c r="K26" s="8"/>
    </row>
    <row r="27" spans="1:11" x14ac:dyDescent="0.35">
      <c r="A27">
        <v>25</v>
      </c>
      <c r="D27" s="8"/>
      <c r="E27" s="1"/>
      <c r="F27" s="1"/>
      <c r="G27" s="10"/>
      <c r="H27" s="10"/>
      <c r="J27" s="10"/>
    </row>
    <row r="28" spans="1:11" x14ac:dyDescent="0.35">
      <c r="A28">
        <v>26</v>
      </c>
      <c r="B28">
        <v>16</v>
      </c>
      <c r="C28">
        <v>3</v>
      </c>
      <c r="D28" s="10">
        <f t="shared" ref="D28:D32" si="16">C28*2</f>
        <v>6</v>
      </c>
      <c r="E28" s="1">
        <v>47</v>
      </c>
      <c r="F28" s="1">
        <v>12</v>
      </c>
      <c r="G28" s="8">
        <f t="shared" ref="G28:G32" si="17">F28*3.5</f>
        <v>42</v>
      </c>
      <c r="H28" s="8">
        <f t="shared" ref="H28:H32" si="18">D28+G28</f>
        <v>48</v>
      </c>
      <c r="I28">
        <f t="shared" ref="I28:I32" si="19">(B28*1.84)+(E28*2.83)</f>
        <v>162.44999999999999</v>
      </c>
      <c r="J28" s="9"/>
    </row>
    <row r="29" spans="1:11" x14ac:dyDescent="0.35">
      <c r="A29">
        <v>27</v>
      </c>
      <c r="B29">
        <v>15</v>
      </c>
      <c r="C29">
        <v>3</v>
      </c>
      <c r="D29" s="10">
        <f t="shared" si="16"/>
        <v>6</v>
      </c>
      <c r="E29" s="1">
        <v>52</v>
      </c>
      <c r="F29" s="1">
        <v>17</v>
      </c>
      <c r="G29" s="8">
        <f t="shared" si="17"/>
        <v>59.5</v>
      </c>
      <c r="H29" s="8">
        <f t="shared" si="18"/>
        <v>65.5</v>
      </c>
      <c r="I29">
        <f t="shared" si="19"/>
        <v>174.76</v>
      </c>
      <c r="J29" s="1"/>
    </row>
    <row r="30" spans="1:11" x14ac:dyDescent="0.35">
      <c r="A30">
        <v>28</v>
      </c>
      <c r="B30">
        <v>16</v>
      </c>
      <c r="C30">
        <v>3</v>
      </c>
      <c r="D30" s="10">
        <f t="shared" si="16"/>
        <v>6</v>
      </c>
      <c r="E30" s="1">
        <v>48</v>
      </c>
      <c r="F30" s="1">
        <v>12</v>
      </c>
      <c r="G30" s="8">
        <f t="shared" si="17"/>
        <v>42</v>
      </c>
      <c r="H30" s="8">
        <f t="shared" si="18"/>
        <v>48</v>
      </c>
      <c r="I30">
        <f t="shared" si="19"/>
        <v>165.28</v>
      </c>
      <c r="J30" s="1"/>
    </row>
    <row r="31" spans="1:11" x14ac:dyDescent="0.35">
      <c r="A31">
        <v>29</v>
      </c>
      <c r="B31">
        <v>15</v>
      </c>
      <c r="C31">
        <v>2</v>
      </c>
      <c r="D31" s="10">
        <f t="shared" si="16"/>
        <v>4</v>
      </c>
      <c r="E31" s="1">
        <v>63</v>
      </c>
      <c r="F31" s="1">
        <v>24</v>
      </c>
      <c r="G31" s="8">
        <f t="shared" si="17"/>
        <v>84</v>
      </c>
      <c r="H31" s="8">
        <f t="shared" si="18"/>
        <v>88</v>
      </c>
      <c r="I31">
        <f t="shared" si="19"/>
        <v>205.89</v>
      </c>
      <c r="J31" s="1"/>
    </row>
    <row r="32" spans="1:11" x14ac:dyDescent="0.35">
      <c r="A32">
        <v>30</v>
      </c>
      <c r="B32">
        <v>15</v>
      </c>
      <c r="C32">
        <v>2</v>
      </c>
      <c r="D32" s="10">
        <f t="shared" si="16"/>
        <v>4</v>
      </c>
      <c r="E32" s="1">
        <v>52</v>
      </c>
      <c r="F32" s="1">
        <v>13</v>
      </c>
      <c r="G32" s="8">
        <f t="shared" si="17"/>
        <v>45.5</v>
      </c>
      <c r="H32" s="8">
        <f t="shared" si="18"/>
        <v>49.5</v>
      </c>
      <c r="I32">
        <f t="shared" si="19"/>
        <v>174.76</v>
      </c>
      <c r="J32" s="10">
        <f>SUM(I28:I32)-D28-D29-D30-D31-D32-G28-G29-G30-G31-G32-584.14</f>
        <v>0</v>
      </c>
      <c r="K32" t="s">
        <v>30</v>
      </c>
    </row>
    <row r="33" spans="1:10" x14ac:dyDescent="0.35">
      <c r="E33" s="1"/>
      <c r="J33" s="6"/>
    </row>
    <row r="34" spans="1:10" x14ac:dyDescent="0.35">
      <c r="E34" s="1"/>
    </row>
    <row r="35" spans="1:10" x14ac:dyDescent="0.35">
      <c r="A35" t="s">
        <v>4</v>
      </c>
      <c r="B35">
        <f>SUM(B3:B32)</f>
        <v>278</v>
      </c>
      <c r="C35">
        <f>SUM(C3:C32)</f>
        <v>45</v>
      </c>
      <c r="E35">
        <f>SUM(E3:E32)</f>
        <v>928</v>
      </c>
      <c r="F35">
        <f>SUM(F3:F32)</f>
        <v>266</v>
      </c>
      <c r="I35" s="3">
        <f>SUM(I3:I33)</f>
        <v>3114.92</v>
      </c>
      <c r="J35" s="3">
        <f>SUM(J3:J33)</f>
        <v>1408.5900000000001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30" sqref="K30"/>
    </sheetView>
  </sheetViews>
  <sheetFormatPr defaultRowHeight="14.5" x14ac:dyDescent="0.35"/>
  <cols>
    <col min="5" max="5" width="10.1796875" customWidth="1"/>
    <col min="6" max="6" width="11.26953125" customWidth="1"/>
    <col min="7" max="8" width="11" customWidth="1"/>
    <col min="9" max="9" width="13.26953125" customWidth="1"/>
    <col min="10" max="10" width="15.54296875" customWidth="1"/>
  </cols>
  <sheetData>
    <row r="1" spans="1:11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  <c r="K1" s="2"/>
    </row>
    <row r="3" spans="1:11" x14ac:dyDescent="0.35">
      <c r="A3">
        <v>1</v>
      </c>
      <c r="D3" s="8"/>
      <c r="E3" s="1"/>
      <c r="F3" s="1"/>
      <c r="G3" s="10"/>
      <c r="H3" s="10"/>
      <c r="I3" s="1"/>
      <c r="J3" s="1"/>
    </row>
    <row r="4" spans="1:11" x14ac:dyDescent="0.35">
      <c r="A4">
        <v>2</v>
      </c>
      <c r="D4" s="8"/>
      <c r="E4" s="1"/>
      <c r="F4" s="1"/>
      <c r="G4" s="10"/>
      <c r="H4" s="10"/>
      <c r="I4" s="1"/>
      <c r="J4" s="11"/>
    </row>
    <row r="5" spans="1:11" x14ac:dyDescent="0.35">
      <c r="A5">
        <v>3</v>
      </c>
      <c r="B5">
        <v>13</v>
      </c>
      <c r="C5">
        <v>2</v>
      </c>
      <c r="D5" s="10">
        <f t="shared" ref="D5:D9" si="0">C5*2</f>
        <v>4</v>
      </c>
      <c r="E5" s="1">
        <v>36</v>
      </c>
      <c r="F5" s="1">
        <v>8</v>
      </c>
      <c r="G5" s="8">
        <f t="shared" ref="G5:G9" si="1">F5*3.5</f>
        <v>28</v>
      </c>
      <c r="H5" s="8">
        <f t="shared" ref="H5:H9" si="2">D5+G5</f>
        <v>32</v>
      </c>
      <c r="I5">
        <f t="shared" ref="I5:I9" si="3">(B5*1.84)+(E5*2.83)</f>
        <v>125.8</v>
      </c>
      <c r="J5" s="9"/>
    </row>
    <row r="6" spans="1:11" x14ac:dyDescent="0.35">
      <c r="A6">
        <v>4</v>
      </c>
      <c r="B6">
        <v>13</v>
      </c>
      <c r="C6">
        <v>3</v>
      </c>
      <c r="D6" s="10">
        <f t="shared" si="0"/>
        <v>6</v>
      </c>
      <c r="E6" s="1">
        <v>50</v>
      </c>
      <c r="F6" s="1">
        <v>18</v>
      </c>
      <c r="G6" s="8">
        <f t="shared" si="1"/>
        <v>63</v>
      </c>
      <c r="H6" s="8">
        <f t="shared" si="2"/>
        <v>69</v>
      </c>
      <c r="I6">
        <f t="shared" si="3"/>
        <v>165.42000000000002</v>
      </c>
      <c r="J6" s="1"/>
    </row>
    <row r="7" spans="1:11" x14ac:dyDescent="0.35">
      <c r="A7">
        <v>5</v>
      </c>
      <c r="B7">
        <v>15</v>
      </c>
      <c r="C7">
        <v>3</v>
      </c>
      <c r="D7" s="10">
        <f t="shared" si="0"/>
        <v>6</v>
      </c>
      <c r="E7" s="1">
        <v>51</v>
      </c>
      <c r="F7" s="1">
        <v>17</v>
      </c>
      <c r="G7" s="8">
        <f t="shared" si="1"/>
        <v>59.5</v>
      </c>
      <c r="H7" s="8">
        <f t="shared" si="2"/>
        <v>65.5</v>
      </c>
      <c r="I7">
        <f t="shared" si="3"/>
        <v>171.93</v>
      </c>
      <c r="J7" s="1"/>
    </row>
    <row r="8" spans="1:11" x14ac:dyDescent="0.35">
      <c r="A8">
        <v>6</v>
      </c>
      <c r="B8">
        <v>15</v>
      </c>
      <c r="C8">
        <v>3</v>
      </c>
      <c r="D8" s="10">
        <f t="shared" si="0"/>
        <v>6</v>
      </c>
      <c r="E8" s="1">
        <v>42</v>
      </c>
      <c r="F8" s="1">
        <v>10</v>
      </c>
      <c r="G8" s="8">
        <f t="shared" si="1"/>
        <v>35</v>
      </c>
      <c r="H8" s="8">
        <f t="shared" si="2"/>
        <v>41</v>
      </c>
      <c r="I8">
        <f t="shared" si="3"/>
        <v>146.46</v>
      </c>
      <c r="J8" s="1"/>
    </row>
    <row r="9" spans="1:11" x14ac:dyDescent="0.35">
      <c r="A9">
        <v>7</v>
      </c>
      <c r="B9">
        <v>15</v>
      </c>
      <c r="C9">
        <v>3</v>
      </c>
      <c r="D9" s="10">
        <f t="shared" si="0"/>
        <v>6</v>
      </c>
      <c r="E9" s="1">
        <v>56</v>
      </c>
      <c r="F9" s="1">
        <v>19</v>
      </c>
      <c r="G9" s="8">
        <f t="shared" si="1"/>
        <v>66.5</v>
      </c>
      <c r="H9" s="8">
        <f t="shared" si="2"/>
        <v>72.5</v>
      </c>
      <c r="I9">
        <f t="shared" si="3"/>
        <v>186.08</v>
      </c>
      <c r="J9" s="10">
        <f>SUM(I5:I9)-D5-D6-D7-D8-D9-G5-G6-G7-G8-G9+(19*2.83)-569.46</f>
        <v>0</v>
      </c>
      <c r="K9" t="s">
        <v>31</v>
      </c>
    </row>
    <row r="10" spans="1:11" x14ac:dyDescent="0.35">
      <c r="A10">
        <v>8</v>
      </c>
      <c r="D10" s="8"/>
      <c r="E10" s="1"/>
      <c r="F10" s="1"/>
      <c r="G10" s="10"/>
      <c r="H10" s="10"/>
      <c r="I10" s="10"/>
      <c r="J10" s="9"/>
    </row>
    <row r="11" spans="1:11" x14ac:dyDescent="0.35">
      <c r="A11">
        <v>9</v>
      </c>
      <c r="D11" s="8"/>
      <c r="E11" s="1"/>
      <c r="F11" s="1"/>
      <c r="G11" s="10"/>
      <c r="H11" s="10"/>
      <c r="I11" s="10"/>
      <c r="J11" s="10"/>
    </row>
    <row r="12" spans="1:11" x14ac:dyDescent="0.35">
      <c r="A12">
        <v>10</v>
      </c>
      <c r="B12">
        <v>11</v>
      </c>
      <c r="C12">
        <v>3</v>
      </c>
      <c r="D12" s="10">
        <f t="shared" ref="D12:D16" si="4">C12*2</f>
        <v>6</v>
      </c>
      <c r="E12" s="1">
        <v>52</v>
      </c>
      <c r="F12" s="1">
        <v>16</v>
      </c>
      <c r="G12" s="8">
        <f t="shared" ref="G12:G16" si="5">F12*3.5</f>
        <v>56</v>
      </c>
      <c r="H12" s="8">
        <f t="shared" ref="H12:H16" si="6">D12+G12</f>
        <v>62</v>
      </c>
      <c r="I12">
        <f t="shared" ref="I12:I16" si="7">(B12*1.84)+(E12*2.83)</f>
        <v>167.4</v>
      </c>
      <c r="J12" s="9"/>
    </row>
    <row r="13" spans="1:11" x14ac:dyDescent="0.35">
      <c r="A13">
        <v>11</v>
      </c>
      <c r="B13">
        <v>16</v>
      </c>
      <c r="C13">
        <v>3</v>
      </c>
      <c r="D13" s="10">
        <f t="shared" si="4"/>
        <v>6</v>
      </c>
      <c r="E13" s="1">
        <v>66</v>
      </c>
      <c r="F13" s="1">
        <v>25</v>
      </c>
      <c r="G13" s="8">
        <f t="shared" si="5"/>
        <v>87.5</v>
      </c>
      <c r="H13" s="8">
        <f t="shared" si="6"/>
        <v>93.5</v>
      </c>
      <c r="I13">
        <f t="shared" si="7"/>
        <v>216.22</v>
      </c>
      <c r="J13" s="1"/>
    </row>
    <row r="14" spans="1:11" x14ac:dyDescent="0.35">
      <c r="A14">
        <v>12</v>
      </c>
      <c r="B14">
        <v>16</v>
      </c>
      <c r="C14">
        <v>3</v>
      </c>
      <c r="D14" s="10">
        <f t="shared" si="4"/>
        <v>6</v>
      </c>
      <c r="E14" s="1">
        <v>54</v>
      </c>
      <c r="F14" s="1">
        <v>14</v>
      </c>
      <c r="G14" s="8">
        <f t="shared" si="5"/>
        <v>49</v>
      </c>
      <c r="H14" s="8">
        <f t="shared" si="6"/>
        <v>55</v>
      </c>
      <c r="I14">
        <f t="shared" si="7"/>
        <v>182.26</v>
      </c>
      <c r="J14" s="1"/>
    </row>
    <row r="15" spans="1:11" x14ac:dyDescent="0.35">
      <c r="A15">
        <v>13</v>
      </c>
      <c r="B15">
        <v>16</v>
      </c>
      <c r="C15">
        <v>3</v>
      </c>
      <c r="D15" s="10">
        <f t="shared" si="4"/>
        <v>6</v>
      </c>
      <c r="E15" s="1">
        <v>57</v>
      </c>
      <c r="F15" s="1">
        <v>19</v>
      </c>
      <c r="G15" s="8">
        <f t="shared" si="5"/>
        <v>66.5</v>
      </c>
      <c r="H15" s="8">
        <f t="shared" si="6"/>
        <v>72.5</v>
      </c>
      <c r="I15">
        <f t="shared" si="7"/>
        <v>190.75</v>
      </c>
      <c r="J15" s="1"/>
    </row>
    <row r="16" spans="1:11" x14ac:dyDescent="0.35">
      <c r="A16">
        <v>14</v>
      </c>
      <c r="B16">
        <v>0</v>
      </c>
      <c r="C16">
        <v>0</v>
      </c>
      <c r="D16" s="10">
        <f t="shared" si="4"/>
        <v>0</v>
      </c>
      <c r="E16" s="1">
        <v>0</v>
      </c>
      <c r="F16" s="1">
        <v>0</v>
      </c>
      <c r="G16" s="8">
        <f t="shared" si="5"/>
        <v>0</v>
      </c>
      <c r="H16" s="8">
        <f t="shared" si="6"/>
        <v>0</v>
      </c>
      <c r="I16">
        <f t="shared" si="7"/>
        <v>0</v>
      </c>
      <c r="J16" s="10">
        <f>SUM(I12:I16)-D12-D13-D14-D15-D16-G12-G13-G14-G15-G16-473.63</f>
        <v>0</v>
      </c>
      <c r="K16" t="s">
        <v>30</v>
      </c>
    </row>
    <row r="17" spans="1:11" x14ac:dyDescent="0.35">
      <c r="A17">
        <v>15</v>
      </c>
      <c r="D17" s="8"/>
      <c r="E17" s="1"/>
      <c r="F17" s="1"/>
      <c r="G17" s="10"/>
      <c r="H17" s="10"/>
      <c r="I17" s="10"/>
      <c r="J17" s="9"/>
    </row>
    <row r="18" spans="1:11" x14ac:dyDescent="0.35">
      <c r="A18">
        <v>16</v>
      </c>
      <c r="D18" s="8"/>
      <c r="E18" s="1"/>
      <c r="F18" s="1"/>
      <c r="G18" s="10"/>
      <c r="H18" s="10"/>
      <c r="I18" s="10"/>
      <c r="J18" s="10"/>
    </row>
    <row r="19" spans="1:11" x14ac:dyDescent="0.35">
      <c r="A19">
        <v>17</v>
      </c>
      <c r="B19">
        <v>0</v>
      </c>
      <c r="C19">
        <v>0</v>
      </c>
      <c r="D19" s="10">
        <f t="shared" ref="D19:D23" si="8">C19*2</f>
        <v>0</v>
      </c>
      <c r="E19" s="1">
        <v>0</v>
      </c>
      <c r="F19" s="1">
        <v>0</v>
      </c>
      <c r="G19" s="8">
        <f t="shared" ref="G19:G23" si="9">F19*3.5</f>
        <v>0</v>
      </c>
      <c r="H19" s="8">
        <f t="shared" ref="H19:H23" si="10">D19+G19</f>
        <v>0</v>
      </c>
      <c r="I19">
        <f t="shared" ref="I19:I23" si="11">(B19*1.84)+(E19*2.83)</f>
        <v>0</v>
      </c>
      <c r="J19" s="9"/>
    </row>
    <row r="20" spans="1:11" x14ac:dyDescent="0.35">
      <c r="A20">
        <v>18</v>
      </c>
      <c r="B20">
        <v>15</v>
      </c>
      <c r="C20">
        <v>2</v>
      </c>
      <c r="D20" s="10">
        <f t="shared" si="8"/>
        <v>4</v>
      </c>
      <c r="E20" s="1">
        <v>55</v>
      </c>
      <c r="F20" s="1">
        <v>18</v>
      </c>
      <c r="G20" s="8">
        <f t="shared" si="9"/>
        <v>63</v>
      </c>
      <c r="H20" s="8">
        <f t="shared" si="10"/>
        <v>67</v>
      </c>
      <c r="I20">
        <f t="shared" si="11"/>
        <v>183.25</v>
      </c>
      <c r="J20" s="1"/>
    </row>
    <row r="21" spans="1:11" x14ac:dyDescent="0.35">
      <c r="A21">
        <v>19</v>
      </c>
      <c r="B21">
        <v>16</v>
      </c>
      <c r="C21">
        <v>3</v>
      </c>
      <c r="D21" s="10">
        <f t="shared" si="8"/>
        <v>6</v>
      </c>
      <c r="E21" s="1">
        <v>53</v>
      </c>
      <c r="F21" s="1">
        <v>11</v>
      </c>
      <c r="G21" s="8">
        <f t="shared" si="9"/>
        <v>38.5</v>
      </c>
      <c r="H21" s="8">
        <f t="shared" si="10"/>
        <v>44.5</v>
      </c>
      <c r="I21">
        <f t="shared" si="11"/>
        <v>179.43</v>
      </c>
      <c r="J21" s="1"/>
    </row>
    <row r="22" spans="1:11" x14ac:dyDescent="0.35">
      <c r="A22">
        <v>20</v>
      </c>
      <c r="B22">
        <v>16</v>
      </c>
      <c r="C22">
        <v>3</v>
      </c>
      <c r="D22" s="10">
        <f t="shared" si="8"/>
        <v>6</v>
      </c>
      <c r="E22" s="1">
        <v>62</v>
      </c>
      <c r="F22" s="1">
        <v>20</v>
      </c>
      <c r="G22" s="8">
        <f t="shared" si="9"/>
        <v>70</v>
      </c>
      <c r="H22" s="8">
        <f t="shared" si="10"/>
        <v>76</v>
      </c>
      <c r="I22">
        <f t="shared" si="11"/>
        <v>204.9</v>
      </c>
      <c r="J22" s="1"/>
    </row>
    <row r="23" spans="1:11" x14ac:dyDescent="0.35">
      <c r="A23">
        <v>21</v>
      </c>
      <c r="B23">
        <v>16</v>
      </c>
      <c r="C23">
        <v>3</v>
      </c>
      <c r="D23" s="10">
        <f t="shared" si="8"/>
        <v>6</v>
      </c>
      <c r="E23" s="1">
        <v>48</v>
      </c>
      <c r="F23" s="1">
        <v>9</v>
      </c>
      <c r="G23" s="8">
        <f t="shared" si="9"/>
        <v>31.5</v>
      </c>
      <c r="H23" s="8">
        <f t="shared" si="10"/>
        <v>37.5</v>
      </c>
      <c r="I23">
        <f t="shared" si="11"/>
        <v>165.28</v>
      </c>
      <c r="J23" s="10">
        <f>SUM(I19:I23)-D19-D20-D21-D22-D23-G19-G20-G21-G22-G23-507.86</f>
        <v>0</v>
      </c>
      <c r="K23" t="s">
        <v>30</v>
      </c>
    </row>
    <row r="24" spans="1:11" x14ac:dyDescent="0.35">
      <c r="A24">
        <v>22</v>
      </c>
      <c r="D24" s="8"/>
      <c r="E24" s="1"/>
      <c r="F24" s="1"/>
      <c r="G24" s="10"/>
      <c r="H24" s="10"/>
      <c r="I24" s="10"/>
      <c r="J24" s="1"/>
    </row>
    <row r="25" spans="1:11" x14ac:dyDescent="0.35">
      <c r="A25">
        <v>23</v>
      </c>
      <c r="D25" s="8"/>
      <c r="E25" s="1"/>
      <c r="F25" s="1"/>
      <c r="G25" s="10"/>
      <c r="H25" s="10"/>
      <c r="I25" s="10"/>
      <c r="J25" s="10"/>
    </row>
    <row r="26" spans="1:11" x14ac:dyDescent="0.35">
      <c r="A26">
        <v>24</v>
      </c>
      <c r="B26">
        <v>14</v>
      </c>
      <c r="C26">
        <v>2</v>
      </c>
      <c r="D26" s="10">
        <f t="shared" ref="D26:D30" si="12">C26*2</f>
        <v>4</v>
      </c>
      <c r="E26" s="1">
        <v>45</v>
      </c>
      <c r="F26" s="1">
        <v>10</v>
      </c>
      <c r="G26" s="8">
        <f t="shared" ref="G26:G30" si="13">F26*3.5</f>
        <v>35</v>
      </c>
      <c r="H26" s="8">
        <f t="shared" ref="H26:H30" si="14">D26+G26</f>
        <v>39</v>
      </c>
      <c r="I26">
        <f t="shared" ref="I26:I30" si="15">(B26*1.84)+(E26*2.83)</f>
        <v>153.11000000000001</v>
      </c>
      <c r="J26" s="9"/>
    </row>
    <row r="27" spans="1:11" x14ac:dyDescent="0.35">
      <c r="A27">
        <v>25</v>
      </c>
      <c r="B27">
        <v>14</v>
      </c>
      <c r="C27">
        <v>3</v>
      </c>
      <c r="D27" s="10">
        <f t="shared" si="12"/>
        <v>6</v>
      </c>
      <c r="E27" s="1">
        <v>60</v>
      </c>
      <c r="F27" s="1">
        <v>21</v>
      </c>
      <c r="G27" s="8">
        <f t="shared" si="13"/>
        <v>73.5</v>
      </c>
      <c r="H27" s="8">
        <f t="shared" si="14"/>
        <v>79.5</v>
      </c>
      <c r="I27">
        <f t="shared" si="15"/>
        <v>195.56</v>
      </c>
      <c r="J27" s="1"/>
    </row>
    <row r="28" spans="1:11" x14ac:dyDescent="0.35">
      <c r="A28">
        <v>26</v>
      </c>
      <c r="B28">
        <v>16</v>
      </c>
      <c r="C28">
        <v>3</v>
      </c>
      <c r="D28" s="10">
        <f t="shared" si="12"/>
        <v>6</v>
      </c>
      <c r="E28" s="1">
        <v>56</v>
      </c>
      <c r="F28" s="1">
        <v>15</v>
      </c>
      <c r="G28" s="8">
        <f t="shared" si="13"/>
        <v>52.5</v>
      </c>
      <c r="H28" s="8">
        <f t="shared" si="14"/>
        <v>58.5</v>
      </c>
      <c r="I28">
        <f t="shared" si="15"/>
        <v>187.92000000000002</v>
      </c>
      <c r="J28" s="1"/>
    </row>
    <row r="29" spans="1:11" x14ac:dyDescent="0.35">
      <c r="A29">
        <v>27</v>
      </c>
      <c r="B29">
        <v>16</v>
      </c>
      <c r="C29">
        <v>3</v>
      </c>
      <c r="D29" s="10">
        <f t="shared" si="12"/>
        <v>6</v>
      </c>
      <c r="E29" s="1">
        <v>69</v>
      </c>
      <c r="F29" s="1">
        <v>24</v>
      </c>
      <c r="G29" s="8">
        <f t="shared" si="13"/>
        <v>84</v>
      </c>
      <c r="H29" s="8">
        <f t="shared" si="14"/>
        <v>90</v>
      </c>
      <c r="I29">
        <f t="shared" si="15"/>
        <v>224.71</v>
      </c>
      <c r="J29" s="1"/>
    </row>
    <row r="30" spans="1:11" x14ac:dyDescent="0.35">
      <c r="A30">
        <v>28</v>
      </c>
      <c r="B30">
        <v>16</v>
      </c>
      <c r="C30">
        <v>3</v>
      </c>
      <c r="D30" s="10">
        <f t="shared" si="12"/>
        <v>6</v>
      </c>
      <c r="E30" s="1">
        <v>55</v>
      </c>
      <c r="F30" s="1">
        <v>17</v>
      </c>
      <c r="G30" s="8">
        <f t="shared" si="13"/>
        <v>59.5</v>
      </c>
      <c r="H30" s="8">
        <f t="shared" si="14"/>
        <v>65.5</v>
      </c>
      <c r="I30">
        <f t="shared" si="15"/>
        <v>185.09</v>
      </c>
      <c r="J30" s="10">
        <f>SUM(I26:I30)-D26-D27-D28-D29-D30-G26-G27-G28-G29-G30-613.89</f>
        <v>0</v>
      </c>
      <c r="K30" t="s">
        <v>30</v>
      </c>
    </row>
    <row r="31" spans="1:11" x14ac:dyDescent="0.35">
      <c r="A31">
        <v>29</v>
      </c>
      <c r="D31" s="8"/>
      <c r="E31" s="1"/>
      <c r="F31" s="1"/>
      <c r="G31" s="10"/>
      <c r="H31" s="10"/>
      <c r="I31" s="10"/>
      <c r="J31" s="1"/>
    </row>
    <row r="32" spans="1:11" x14ac:dyDescent="0.35">
      <c r="A32">
        <v>30</v>
      </c>
      <c r="D32" s="8"/>
      <c r="E32" s="1"/>
      <c r="F32" s="1"/>
      <c r="G32" s="10"/>
      <c r="H32" s="10"/>
      <c r="I32" s="10"/>
      <c r="J32" s="10"/>
    </row>
    <row r="33" spans="1:10" x14ac:dyDescent="0.35">
      <c r="A33">
        <v>31</v>
      </c>
      <c r="B33">
        <v>13</v>
      </c>
      <c r="C33">
        <v>2</v>
      </c>
      <c r="D33" s="10">
        <f t="shared" ref="D33" si="16">C33*2</f>
        <v>4</v>
      </c>
      <c r="E33" s="1">
        <v>51</v>
      </c>
      <c r="F33" s="1">
        <v>15</v>
      </c>
      <c r="G33" s="8">
        <f t="shared" ref="G33" si="17">F33*3.5</f>
        <v>52.5</v>
      </c>
      <c r="H33" s="8">
        <f t="shared" ref="H33" si="18">D33+G33</f>
        <v>56.5</v>
      </c>
      <c r="I33">
        <f t="shared" ref="I33" si="19">(B33*1.84)+(E33*2.83)</f>
        <v>168.25</v>
      </c>
      <c r="J33" s="9"/>
    </row>
    <row r="34" spans="1:10" x14ac:dyDescent="0.35">
      <c r="E34" s="1"/>
    </row>
    <row r="35" spans="1:10" x14ac:dyDescent="0.35">
      <c r="A35" t="s">
        <v>4</v>
      </c>
      <c r="B35">
        <f>SUM(B3:B33)</f>
        <v>282</v>
      </c>
      <c r="C35">
        <f>SUM(C3:C33)</f>
        <v>53</v>
      </c>
      <c r="E35">
        <f>SUM(E3:E33)</f>
        <v>1018</v>
      </c>
      <c r="F35">
        <f>SUM(F3:F33)</f>
        <v>306</v>
      </c>
      <c r="H35">
        <f>SUM(H3:H33)</f>
        <v>1177</v>
      </c>
      <c r="I35" s="3">
        <f>SUM(I3:I34)</f>
        <v>3399.8200000000006</v>
      </c>
      <c r="J35" s="3">
        <f>SUM(J3:J34)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J14" sqref="J14"/>
    </sheetView>
  </sheetViews>
  <sheetFormatPr defaultRowHeight="14.5" x14ac:dyDescent="0.35"/>
  <cols>
    <col min="5" max="5" width="10.1796875" customWidth="1"/>
    <col min="6" max="6" width="11.26953125" customWidth="1"/>
    <col min="7" max="8" width="11" customWidth="1"/>
    <col min="9" max="9" width="13.26953125" customWidth="1"/>
    <col min="10" max="10" width="15.54296875" customWidth="1"/>
  </cols>
  <sheetData>
    <row r="1" spans="1:11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</row>
    <row r="3" spans="1:11" x14ac:dyDescent="0.35">
      <c r="A3">
        <v>1</v>
      </c>
      <c r="B3">
        <v>6</v>
      </c>
      <c r="C3">
        <v>0</v>
      </c>
      <c r="D3" s="10">
        <f t="shared" ref="D3:D6" si="0">C3*2</f>
        <v>0</v>
      </c>
      <c r="E3" s="1">
        <v>27</v>
      </c>
      <c r="F3" s="1">
        <v>8</v>
      </c>
      <c r="G3" s="8">
        <f t="shared" ref="G3:G6" si="1">F3*3.5</f>
        <v>28</v>
      </c>
      <c r="H3" s="8">
        <f t="shared" ref="H3:H6" si="2">D3+G3</f>
        <v>28</v>
      </c>
      <c r="I3">
        <f t="shared" ref="I3:I6" si="3">(B3*1.84)+(E3*2.83)</f>
        <v>87.45</v>
      </c>
      <c r="J3" s="1"/>
    </row>
    <row r="4" spans="1:11" x14ac:dyDescent="0.35">
      <c r="A4">
        <v>2</v>
      </c>
      <c r="B4">
        <v>8</v>
      </c>
      <c r="C4">
        <v>1</v>
      </c>
      <c r="D4" s="10">
        <f t="shared" si="0"/>
        <v>2</v>
      </c>
      <c r="E4" s="1">
        <v>36</v>
      </c>
      <c r="F4" s="1">
        <v>7</v>
      </c>
      <c r="G4" s="8">
        <f t="shared" si="1"/>
        <v>24.5</v>
      </c>
      <c r="H4" s="8">
        <f t="shared" si="2"/>
        <v>26.5</v>
      </c>
      <c r="I4">
        <f t="shared" si="3"/>
        <v>116.6</v>
      </c>
      <c r="J4" s="1"/>
    </row>
    <row r="5" spans="1:11" x14ac:dyDescent="0.35">
      <c r="A5">
        <v>3</v>
      </c>
      <c r="B5">
        <v>15</v>
      </c>
      <c r="C5">
        <v>2</v>
      </c>
      <c r="D5" s="10">
        <f t="shared" si="0"/>
        <v>4</v>
      </c>
      <c r="E5" s="1">
        <v>60</v>
      </c>
      <c r="F5" s="1">
        <v>18</v>
      </c>
      <c r="G5" s="8">
        <f t="shared" si="1"/>
        <v>63</v>
      </c>
      <c r="H5" s="8">
        <f t="shared" si="2"/>
        <v>67</v>
      </c>
      <c r="I5">
        <f t="shared" si="3"/>
        <v>197.4</v>
      </c>
      <c r="J5" s="1"/>
    </row>
    <row r="6" spans="1:11" x14ac:dyDescent="0.35">
      <c r="A6">
        <v>4</v>
      </c>
      <c r="B6">
        <v>16</v>
      </c>
      <c r="C6">
        <v>3</v>
      </c>
      <c r="D6" s="10">
        <f t="shared" si="0"/>
        <v>6</v>
      </c>
      <c r="E6" s="1">
        <v>58</v>
      </c>
      <c r="F6" s="1">
        <v>17</v>
      </c>
      <c r="G6" s="8">
        <f t="shared" si="1"/>
        <v>59.5</v>
      </c>
      <c r="H6" s="8">
        <f t="shared" si="2"/>
        <v>65.5</v>
      </c>
      <c r="I6">
        <f t="shared" si="3"/>
        <v>193.58</v>
      </c>
      <c r="J6" s="10">
        <f>SUM(I3:I6)-G3-G4-G5-G6-D3-D4-D5-D6-Oct!D33-Oct!G33+Oct!I33-519.78</f>
        <v>0</v>
      </c>
      <c r="K6" t="s">
        <v>30</v>
      </c>
    </row>
    <row r="7" spans="1:11" x14ac:dyDescent="0.35">
      <c r="A7">
        <v>5</v>
      </c>
      <c r="D7" s="8"/>
      <c r="E7" s="1"/>
      <c r="F7" s="1"/>
      <c r="G7" s="10"/>
      <c r="H7" s="10"/>
      <c r="I7" s="1"/>
      <c r="J7" s="1"/>
    </row>
    <row r="8" spans="1:11" x14ac:dyDescent="0.35">
      <c r="A8">
        <v>6</v>
      </c>
      <c r="D8" s="8"/>
      <c r="E8" s="1"/>
      <c r="F8" s="1"/>
      <c r="G8" s="10"/>
      <c r="H8" s="10"/>
      <c r="I8" s="1"/>
      <c r="J8" s="10"/>
    </row>
    <row r="9" spans="1:11" x14ac:dyDescent="0.35">
      <c r="A9">
        <v>7</v>
      </c>
      <c r="B9">
        <v>13</v>
      </c>
      <c r="C9">
        <v>1</v>
      </c>
      <c r="D9" s="10">
        <f t="shared" ref="D9:D20" si="4">C9*2</f>
        <v>2</v>
      </c>
      <c r="E9" s="1">
        <v>47</v>
      </c>
      <c r="F9" s="1">
        <v>13</v>
      </c>
      <c r="G9" s="8">
        <f t="shared" ref="G9:G13" si="5">F9*3.5</f>
        <v>45.5</v>
      </c>
      <c r="H9" s="8">
        <f t="shared" ref="H9:H13" si="6">D9+G9</f>
        <v>47.5</v>
      </c>
      <c r="I9">
        <f t="shared" ref="I9:I13" si="7">(B9*1.84)+(E9*2.83)</f>
        <v>156.93</v>
      </c>
      <c r="J9" s="9"/>
    </row>
    <row r="10" spans="1:11" x14ac:dyDescent="0.35">
      <c r="A10">
        <v>8</v>
      </c>
      <c r="B10">
        <v>14</v>
      </c>
      <c r="C10">
        <v>2</v>
      </c>
      <c r="D10" s="10">
        <f t="shared" si="4"/>
        <v>4</v>
      </c>
      <c r="E10" s="1">
        <v>60</v>
      </c>
      <c r="F10" s="1">
        <v>23</v>
      </c>
      <c r="G10" s="8">
        <f t="shared" si="5"/>
        <v>80.5</v>
      </c>
      <c r="H10" s="8">
        <f t="shared" si="6"/>
        <v>84.5</v>
      </c>
      <c r="I10">
        <f t="shared" si="7"/>
        <v>195.56</v>
      </c>
      <c r="J10" s="9"/>
    </row>
    <row r="11" spans="1:11" x14ac:dyDescent="0.35">
      <c r="A11">
        <v>9</v>
      </c>
      <c r="B11">
        <v>15</v>
      </c>
      <c r="C11">
        <v>2</v>
      </c>
      <c r="D11" s="10">
        <f t="shared" si="4"/>
        <v>4</v>
      </c>
      <c r="E11" s="1">
        <v>56</v>
      </c>
      <c r="F11" s="1">
        <v>20</v>
      </c>
      <c r="G11" s="8">
        <f t="shared" si="5"/>
        <v>70</v>
      </c>
      <c r="H11" s="8">
        <f t="shared" si="6"/>
        <v>74</v>
      </c>
      <c r="I11">
        <f t="shared" si="7"/>
        <v>186.08</v>
      </c>
      <c r="J11" s="1"/>
    </row>
    <row r="12" spans="1:11" x14ac:dyDescent="0.35">
      <c r="A12">
        <v>10</v>
      </c>
      <c r="B12">
        <v>13</v>
      </c>
      <c r="C12">
        <v>2</v>
      </c>
      <c r="D12" s="10">
        <f t="shared" si="4"/>
        <v>4</v>
      </c>
      <c r="E12" s="1">
        <v>58</v>
      </c>
      <c r="F12" s="1">
        <v>18</v>
      </c>
      <c r="G12" s="8">
        <f t="shared" si="5"/>
        <v>63</v>
      </c>
      <c r="H12" s="8">
        <f t="shared" si="6"/>
        <v>67</v>
      </c>
      <c r="I12">
        <f t="shared" si="7"/>
        <v>188.06</v>
      </c>
      <c r="J12" s="1"/>
    </row>
    <row r="13" spans="1:11" x14ac:dyDescent="0.35">
      <c r="A13">
        <v>11</v>
      </c>
      <c r="B13">
        <v>14</v>
      </c>
      <c r="C13">
        <v>1</v>
      </c>
      <c r="D13" s="10">
        <f t="shared" si="4"/>
        <v>2</v>
      </c>
      <c r="E13" s="1">
        <v>68</v>
      </c>
      <c r="F13" s="1">
        <v>24</v>
      </c>
      <c r="G13" s="8">
        <f t="shared" si="5"/>
        <v>84</v>
      </c>
      <c r="H13" s="8">
        <f t="shared" si="6"/>
        <v>86</v>
      </c>
      <c r="I13">
        <f t="shared" si="7"/>
        <v>218.2</v>
      </c>
      <c r="J13" s="10">
        <f>SUM(I9:I13)-G13-G12-G11-G10-G9-D13-D12-D11-D10-D9+39.62-625.45</f>
        <v>0</v>
      </c>
      <c r="K13" t="s">
        <v>38</v>
      </c>
    </row>
    <row r="14" spans="1:11" x14ac:dyDescent="0.35">
      <c r="A14">
        <v>12</v>
      </c>
      <c r="D14" s="8"/>
      <c r="E14" s="1"/>
      <c r="F14" s="1"/>
      <c r="G14" s="10"/>
      <c r="H14" s="10"/>
      <c r="I14" s="1"/>
      <c r="J14" s="1"/>
    </row>
    <row r="15" spans="1:11" x14ac:dyDescent="0.35">
      <c r="A15">
        <v>13</v>
      </c>
      <c r="D15" s="8"/>
      <c r="E15" s="1"/>
      <c r="F15" s="1"/>
      <c r="G15" s="10"/>
      <c r="H15" s="10"/>
      <c r="I15" s="1"/>
      <c r="J15" s="10"/>
    </row>
    <row r="16" spans="1:11" x14ac:dyDescent="0.35">
      <c r="A16">
        <v>14</v>
      </c>
      <c r="B16">
        <v>12</v>
      </c>
      <c r="C16">
        <v>2</v>
      </c>
      <c r="D16" s="10">
        <f t="shared" si="4"/>
        <v>4</v>
      </c>
      <c r="E16" s="1">
        <v>55</v>
      </c>
      <c r="F16" s="1">
        <v>17</v>
      </c>
      <c r="G16" s="8">
        <f t="shared" ref="G16:G20" si="8">F16*3.5</f>
        <v>59.5</v>
      </c>
      <c r="H16" s="8">
        <f t="shared" ref="H16:H20" si="9">D16+G16</f>
        <v>63.5</v>
      </c>
      <c r="I16">
        <f t="shared" ref="I16:I20" si="10">(B16*1.84)+(E16*2.83)</f>
        <v>177.73000000000002</v>
      </c>
      <c r="J16" s="9"/>
    </row>
    <row r="17" spans="1:11" x14ac:dyDescent="0.35">
      <c r="A17">
        <v>15</v>
      </c>
      <c r="B17">
        <v>14</v>
      </c>
      <c r="C17">
        <v>2</v>
      </c>
      <c r="D17" s="10">
        <f t="shared" si="4"/>
        <v>4</v>
      </c>
      <c r="E17" s="1">
        <v>63</v>
      </c>
      <c r="F17" s="1">
        <v>22</v>
      </c>
      <c r="G17" s="8">
        <f t="shared" si="8"/>
        <v>77</v>
      </c>
      <c r="H17" s="8">
        <f t="shared" si="9"/>
        <v>81</v>
      </c>
      <c r="I17">
        <f t="shared" si="10"/>
        <v>204.04999999999998</v>
      </c>
      <c r="J17" s="9"/>
    </row>
    <row r="18" spans="1:11" x14ac:dyDescent="0.35">
      <c r="A18">
        <v>16</v>
      </c>
      <c r="B18">
        <v>14</v>
      </c>
      <c r="C18">
        <v>2</v>
      </c>
      <c r="D18" s="10">
        <f t="shared" si="4"/>
        <v>4</v>
      </c>
      <c r="E18" s="1">
        <v>45</v>
      </c>
      <c r="F18" s="1">
        <v>9</v>
      </c>
      <c r="G18" s="8">
        <f t="shared" si="8"/>
        <v>31.5</v>
      </c>
      <c r="H18" s="8">
        <f t="shared" si="9"/>
        <v>35.5</v>
      </c>
      <c r="I18">
        <f t="shared" si="10"/>
        <v>153.11000000000001</v>
      </c>
      <c r="J18" s="1"/>
    </row>
    <row r="19" spans="1:11" x14ac:dyDescent="0.35">
      <c r="A19">
        <v>17</v>
      </c>
      <c r="B19">
        <v>15</v>
      </c>
      <c r="C19">
        <v>2</v>
      </c>
      <c r="D19" s="10">
        <f t="shared" si="4"/>
        <v>4</v>
      </c>
      <c r="E19" s="1">
        <v>58</v>
      </c>
      <c r="F19" s="1">
        <v>18</v>
      </c>
      <c r="G19" s="8">
        <f t="shared" si="8"/>
        <v>63</v>
      </c>
      <c r="H19" s="8">
        <f t="shared" si="9"/>
        <v>67</v>
      </c>
      <c r="I19">
        <f t="shared" si="10"/>
        <v>191.74</v>
      </c>
      <c r="J19" s="1"/>
    </row>
    <row r="20" spans="1:11" x14ac:dyDescent="0.35">
      <c r="A20">
        <v>18</v>
      </c>
      <c r="B20">
        <v>15</v>
      </c>
      <c r="C20">
        <v>2</v>
      </c>
      <c r="D20" s="10">
        <f t="shared" si="4"/>
        <v>4</v>
      </c>
      <c r="E20" s="1">
        <v>55</v>
      </c>
      <c r="F20" s="1">
        <v>12</v>
      </c>
      <c r="G20" s="8">
        <f t="shared" si="8"/>
        <v>42</v>
      </c>
      <c r="H20" s="8">
        <f t="shared" si="9"/>
        <v>46</v>
      </c>
      <c r="I20">
        <f t="shared" si="10"/>
        <v>183.25</v>
      </c>
      <c r="J20" s="10">
        <f>SUM(I16:I20)-G16-G17-G18-G19-G20-D16-D17-D18-D19-D20-100.68-76.41</f>
        <v>439.79000000000008</v>
      </c>
      <c r="K20" t="s">
        <v>37</v>
      </c>
    </row>
    <row r="21" spans="1:11" x14ac:dyDescent="0.35">
      <c r="A21">
        <v>19</v>
      </c>
      <c r="D21" s="8"/>
      <c r="E21" s="1"/>
      <c r="F21" s="1"/>
      <c r="G21" s="10"/>
      <c r="H21" s="10"/>
      <c r="I21" s="1"/>
      <c r="J21" s="1"/>
    </row>
    <row r="22" spans="1:11" x14ac:dyDescent="0.35">
      <c r="A22">
        <v>20</v>
      </c>
      <c r="D22" s="8"/>
      <c r="E22" s="1"/>
      <c r="F22" s="1"/>
      <c r="G22" s="10"/>
      <c r="H22" s="10"/>
      <c r="I22" s="1"/>
      <c r="J22" s="10"/>
    </row>
    <row r="23" spans="1:11" x14ac:dyDescent="0.35">
      <c r="A23">
        <v>21</v>
      </c>
      <c r="B23">
        <v>0</v>
      </c>
      <c r="C23">
        <v>0</v>
      </c>
      <c r="D23">
        <v>0</v>
      </c>
      <c r="E23" s="1">
        <v>0</v>
      </c>
      <c r="F23" s="1">
        <v>0</v>
      </c>
      <c r="G23" s="1">
        <v>0</v>
      </c>
      <c r="H23" s="1">
        <v>0</v>
      </c>
      <c r="I23" s="9">
        <v>0</v>
      </c>
      <c r="J23" s="9"/>
    </row>
    <row r="24" spans="1:11" x14ac:dyDescent="0.35">
      <c r="A24">
        <v>22</v>
      </c>
      <c r="B24">
        <v>0</v>
      </c>
      <c r="C24">
        <v>0</v>
      </c>
      <c r="D24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/>
    </row>
    <row r="25" spans="1:11" x14ac:dyDescent="0.35">
      <c r="A25">
        <v>23</v>
      </c>
      <c r="B25">
        <v>0</v>
      </c>
      <c r="C25">
        <v>0</v>
      </c>
      <c r="D25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/>
    </row>
    <row r="26" spans="1:11" x14ac:dyDescent="0.35">
      <c r="A26">
        <v>24</v>
      </c>
      <c r="B26">
        <v>0</v>
      </c>
      <c r="C26">
        <v>0</v>
      </c>
      <c r="D26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/>
    </row>
    <row r="27" spans="1:11" x14ac:dyDescent="0.35">
      <c r="A27">
        <v>25</v>
      </c>
      <c r="B27">
        <v>0</v>
      </c>
      <c r="C27">
        <v>0</v>
      </c>
      <c r="D27">
        <v>0</v>
      </c>
      <c r="E27" s="1">
        <v>0</v>
      </c>
      <c r="F27" s="1">
        <v>0</v>
      </c>
      <c r="G27" s="1">
        <v>0</v>
      </c>
      <c r="H27" s="1">
        <v>0</v>
      </c>
      <c r="I27" s="9">
        <v>0</v>
      </c>
      <c r="J27" s="9"/>
    </row>
    <row r="28" spans="1:11" x14ac:dyDescent="0.35">
      <c r="A28">
        <v>26</v>
      </c>
      <c r="E28" s="1"/>
      <c r="F28" s="1"/>
      <c r="G28" s="1"/>
      <c r="H28" s="1"/>
      <c r="I28" s="1"/>
      <c r="J28" s="1"/>
    </row>
    <row r="29" spans="1:11" x14ac:dyDescent="0.35">
      <c r="A29">
        <v>27</v>
      </c>
      <c r="E29" s="1"/>
      <c r="F29" s="1"/>
      <c r="G29" s="1"/>
      <c r="H29" s="1"/>
      <c r="I29" s="1"/>
      <c r="J29" s="1"/>
    </row>
    <row r="30" spans="1:11" x14ac:dyDescent="0.35">
      <c r="A30">
        <v>28</v>
      </c>
      <c r="B30">
        <v>13</v>
      </c>
      <c r="C30">
        <v>1</v>
      </c>
      <c r="D30" s="10">
        <f t="shared" ref="D30:D32" si="11">C30*2</f>
        <v>2</v>
      </c>
      <c r="E30" s="1">
        <v>54</v>
      </c>
      <c r="F30" s="1">
        <v>13</v>
      </c>
      <c r="G30" s="8">
        <f t="shared" ref="G30:G32" si="12">F30*3.5</f>
        <v>45.5</v>
      </c>
      <c r="H30" s="8">
        <f t="shared" ref="H30:H32" si="13">D30+G30</f>
        <v>47.5</v>
      </c>
      <c r="I30">
        <f t="shared" ref="I30:I32" si="14">(B30*1.84)+(E30*2.83)</f>
        <v>176.74</v>
      </c>
      <c r="J30" s="1"/>
    </row>
    <row r="31" spans="1:11" x14ac:dyDescent="0.35">
      <c r="A31">
        <v>29</v>
      </c>
      <c r="B31">
        <v>14</v>
      </c>
      <c r="C31">
        <v>1</v>
      </c>
      <c r="D31" s="10">
        <f t="shared" si="11"/>
        <v>2</v>
      </c>
      <c r="E31" s="1">
        <v>63</v>
      </c>
      <c r="F31" s="1">
        <v>19</v>
      </c>
      <c r="G31" s="8">
        <f t="shared" si="12"/>
        <v>66.5</v>
      </c>
      <c r="H31" s="8">
        <f t="shared" si="13"/>
        <v>68.5</v>
      </c>
      <c r="I31">
        <f t="shared" si="14"/>
        <v>204.04999999999998</v>
      </c>
      <c r="J31" s="1"/>
    </row>
    <row r="32" spans="1:11" x14ac:dyDescent="0.35">
      <c r="A32">
        <v>30</v>
      </c>
      <c r="B32">
        <v>15</v>
      </c>
      <c r="C32">
        <v>1</v>
      </c>
      <c r="D32" s="10">
        <f t="shared" si="11"/>
        <v>2</v>
      </c>
      <c r="E32" s="1">
        <v>51</v>
      </c>
      <c r="F32" s="1">
        <v>12</v>
      </c>
      <c r="G32" s="8">
        <f t="shared" si="12"/>
        <v>42</v>
      </c>
      <c r="H32" s="8">
        <f t="shared" si="13"/>
        <v>44</v>
      </c>
      <c r="I32">
        <f t="shared" si="14"/>
        <v>171.93</v>
      </c>
      <c r="J32" s="1"/>
    </row>
    <row r="33" spans="1:10" x14ac:dyDescent="0.35">
      <c r="E33" s="1"/>
    </row>
    <row r="34" spans="1:10" x14ac:dyDescent="0.35">
      <c r="A34" t="s">
        <v>4</v>
      </c>
      <c r="B34">
        <f>SUM(B3:B32)</f>
        <v>226</v>
      </c>
      <c r="C34">
        <f>SUM(C3:C32)</f>
        <v>27</v>
      </c>
      <c r="E34">
        <f>SUM(E3:E32)</f>
        <v>914</v>
      </c>
      <c r="F34">
        <f>SUM(F3:F32)</f>
        <v>270</v>
      </c>
      <c r="G34">
        <f>SUM(G3:G32)</f>
        <v>945</v>
      </c>
      <c r="I34">
        <f>SUM(I3:I32)</f>
        <v>3002.4599999999996</v>
      </c>
      <c r="J34" s="3">
        <f>SUM(J3:J33)</f>
        <v>439.79000000000008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14" sqref="H14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  <col min="10" max="10" width="13.2695312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  <c r="B3">
        <v>15</v>
      </c>
      <c r="C3">
        <v>2</v>
      </c>
      <c r="D3" s="10">
        <f t="shared" ref="D3:D4" si="0">C3*2</f>
        <v>4</v>
      </c>
      <c r="E3" s="1">
        <v>57</v>
      </c>
      <c r="F3" s="1">
        <v>22</v>
      </c>
      <c r="G3" s="8">
        <f t="shared" ref="G3:G4" si="1">F3*3.5</f>
        <v>77</v>
      </c>
      <c r="H3" s="8">
        <f t="shared" ref="H3:H4" si="2">D3+G3</f>
        <v>81</v>
      </c>
      <c r="I3">
        <f t="shared" ref="I3:I4" si="3">(B3*1.84)+(E3*2.83)</f>
        <v>188.91</v>
      </c>
      <c r="J3" s="1"/>
    </row>
    <row r="4" spans="1:10" x14ac:dyDescent="0.35">
      <c r="A4">
        <v>2</v>
      </c>
      <c r="B4">
        <v>14</v>
      </c>
      <c r="C4">
        <v>2</v>
      </c>
      <c r="D4" s="10">
        <f t="shared" si="0"/>
        <v>4</v>
      </c>
      <c r="E4" s="1">
        <v>56</v>
      </c>
      <c r="F4" s="1">
        <v>16</v>
      </c>
      <c r="G4" s="8">
        <f t="shared" si="1"/>
        <v>56</v>
      </c>
      <c r="H4" s="8">
        <f t="shared" si="2"/>
        <v>60</v>
      </c>
      <c r="I4">
        <f t="shared" si="3"/>
        <v>184.24</v>
      </c>
      <c r="J4" s="10">
        <f>I4+I3+Nov!I32+Nov!I31+Nov!I30-G4-G3-Nov!G32-Nov!G31-Nov!G30-Nov!D30-Nov!D31-Nov!D32-Dec!D3-Dec!D4</f>
        <v>624.86999999999989</v>
      </c>
    </row>
    <row r="5" spans="1:10" x14ac:dyDescent="0.35">
      <c r="A5">
        <v>3</v>
      </c>
      <c r="D5" s="6"/>
      <c r="G5" s="11"/>
      <c r="H5" s="11"/>
      <c r="I5" s="11"/>
      <c r="J5" s="1"/>
    </row>
    <row r="6" spans="1:10" x14ac:dyDescent="0.35">
      <c r="A6">
        <v>4</v>
      </c>
      <c r="D6" s="6"/>
      <c r="E6" s="1"/>
      <c r="F6" s="1"/>
      <c r="G6" s="11"/>
      <c r="H6" s="11"/>
      <c r="I6" s="11"/>
      <c r="J6" s="11"/>
    </row>
    <row r="7" spans="1:10" x14ac:dyDescent="0.35">
      <c r="A7">
        <v>5</v>
      </c>
      <c r="B7" s="45">
        <v>13</v>
      </c>
      <c r="C7" s="45">
        <v>1</v>
      </c>
      <c r="D7" s="46">
        <f t="shared" ref="D7:D11" si="4">C7*2</f>
        <v>2</v>
      </c>
      <c r="E7" s="47">
        <v>43</v>
      </c>
      <c r="F7" s="47">
        <v>8</v>
      </c>
      <c r="G7" s="48">
        <f t="shared" ref="G7:G11" si="5">F7*3.5</f>
        <v>28</v>
      </c>
      <c r="H7" s="8">
        <f t="shared" ref="H7:H11" si="6">D7+G7</f>
        <v>30</v>
      </c>
      <c r="I7" s="45">
        <f t="shared" ref="I7:I11" si="7">(B7*1.84)+(E7*2.83)</f>
        <v>145.61000000000001</v>
      </c>
      <c r="J7" s="49"/>
    </row>
    <row r="8" spans="1:10" x14ac:dyDescent="0.35">
      <c r="A8">
        <v>6</v>
      </c>
      <c r="B8" s="45">
        <v>16</v>
      </c>
      <c r="C8" s="45">
        <v>2</v>
      </c>
      <c r="D8" s="46">
        <f t="shared" si="4"/>
        <v>4</v>
      </c>
      <c r="E8" s="47">
        <v>54</v>
      </c>
      <c r="F8" s="47">
        <v>16</v>
      </c>
      <c r="G8" s="48">
        <f t="shared" si="5"/>
        <v>56</v>
      </c>
      <c r="H8" s="8">
        <f t="shared" si="6"/>
        <v>60</v>
      </c>
      <c r="I8" s="45">
        <f t="shared" si="7"/>
        <v>182.26</v>
      </c>
      <c r="J8" s="47"/>
    </row>
    <row r="9" spans="1:10" x14ac:dyDescent="0.35">
      <c r="A9">
        <v>7</v>
      </c>
      <c r="B9" s="45">
        <v>14</v>
      </c>
      <c r="C9" s="45">
        <v>1</v>
      </c>
      <c r="D9" s="46">
        <f t="shared" si="4"/>
        <v>2</v>
      </c>
      <c r="E9" s="47">
        <v>55</v>
      </c>
      <c r="F9" s="47">
        <v>14</v>
      </c>
      <c r="G9" s="48">
        <f t="shared" si="5"/>
        <v>49</v>
      </c>
      <c r="H9" s="8">
        <f t="shared" si="6"/>
        <v>51</v>
      </c>
      <c r="I9" s="45">
        <f t="shared" si="7"/>
        <v>181.41</v>
      </c>
      <c r="J9" s="47"/>
    </row>
    <row r="10" spans="1:10" x14ac:dyDescent="0.35">
      <c r="A10">
        <v>8</v>
      </c>
      <c r="B10" s="45">
        <v>15</v>
      </c>
      <c r="C10" s="45">
        <v>2</v>
      </c>
      <c r="D10" s="46">
        <f t="shared" si="4"/>
        <v>4</v>
      </c>
      <c r="E10" s="47">
        <v>67</v>
      </c>
      <c r="F10" s="47">
        <v>22</v>
      </c>
      <c r="G10" s="48">
        <f t="shared" si="5"/>
        <v>77</v>
      </c>
      <c r="H10" s="8">
        <f t="shared" si="6"/>
        <v>81</v>
      </c>
      <c r="I10" s="45">
        <f t="shared" si="7"/>
        <v>217.21</v>
      </c>
      <c r="J10" s="49"/>
    </row>
    <row r="11" spans="1:10" x14ac:dyDescent="0.35">
      <c r="A11">
        <v>9</v>
      </c>
      <c r="B11" s="45">
        <v>15</v>
      </c>
      <c r="C11" s="45">
        <v>2</v>
      </c>
      <c r="D11" s="46">
        <f t="shared" si="4"/>
        <v>4</v>
      </c>
      <c r="E11" s="47">
        <v>54</v>
      </c>
      <c r="F11" s="47">
        <v>13</v>
      </c>
      <c r="G11" s="48">
        <f t="shared" si="5"/>
        <v>45.5</v>
      </c>
      <c r="H11" s="8">
        <f t="shared" si="6"/>
        <v>49.5</v>
      </c>
      <c r="I11" s="45">
        <f t="shared" si="7"/>
        <v>180.42</v>
      </c>
      <c r="J11" s="50">
        <f>SUM(I7:I11)-G11-G10-G9-G8-G7-D7-D8-D9-D10-D11</f>
        <v>635.41</v>
      </c>
    </row>
    <row r="12" spans="1:10" x14ac:dyDescent="0.35">
      <c r="A12">
        <v>10</v>
      </c>
      <c r="D12" s="6"/>
      <c r="E12" s="1"/>
      <c r="F12" s="1"/>
      <c r="G12" s="11"/>
      <c r="H12" s="11"/>
      <c r="I12" s="11"/>
      <c r="J12" s="1"/>
    </row>
    <row r="13" spans="1:10" x14ac:dyDescent="0.35">
      <c r="A13">
        <v>11</v>
      </c>
      <c r="D13" s="6"/>
      <c r="E13" s="1"/>
      <c r="F13" s="1"/>
      <c r="G13" s="11"/>
      <c r="H13" s="11"/>
      <c r="I13" s="11"/>
      <c r="J13" s="11"/>
    </row>
    <row r="14" spans="1:10" x14ac:dyDescent="0.35">
      <c r="A14">
        <v>12</v>
      </c>
      <c r="B14" s="18">
        <v>10</v>
      </c>
      <c r="C14" s="18"/>
      <c r="D14" s="23">
        <f t="shared" ref="D14:D17" si="8">C14*2</f>
        <v>0</v>
      </c>
      <c r="E14" s="19">
        <v>34</v>
      </c>
      <c r="F14" s="19"/>
      <c r="G14" s="24">
        <f t="shared" ref="G14:G17" si="9">F14*3.5</f>
        <v>0</v>
      </c>
      <c r="H14" s="20"/>
      <c r="I14" s="18">
        <f t="shared" ref="I14:I17" si="10">(B14*1.84)+(E14*2.83)</f>
        <v>114.62</v>
      </c>
      <c r="J14" s="20"/>
    </row>
    <row r="15" spans="1:10" x14ac:dyDescent="0.35">
      <c r="A15">
        <v>13</v>
      </c>
      <c r="B15" s="18">
        <v>12</v>
      </c>
      <c r="C15" s="18"/>
      <c r="D15" s="23">
        <f t="shared" si="8"/>
        <v>0</v>
      </c>
      <c r="E15" s="19">
        <v>56</v>
      </c>
      <c r="F15" s="19"/>
      <c r="G15" s="24">
        <f t="shared" si="9"/>
        <v>0</v>
      </c>
      <c r="H15" s="19"/>
      <c r="I15" s="18">
        <f t="shared" si="10"/>
        <v>180.56000000000003</v>
      </c>
      <c r="J15" s="19"/>
    </row>
    <row r="16" spans="1:10" x14ac:dyDescent="0.35">
      <c r="A16">
        <v>14</v>
      </c>
      <c r="B16" s="18">
        <v>14</v>
      </c>
      <c r="C16" s="18"/>
      <c r="D16" s="23">
        <f t="shared" si="8"/>
        <v>0</v>
      </c>
      <c r="E16" s="19">
        <v>52</v>
      </c>
      <c r="F16" s="19"/>
      <c r="G16" s="24">
        <f t="shared" si="9"/>
        <v>0</v>
      </c>
      <c r="H16" s="22"/>
      <c r="I16" s="18">
        <f t="shared" si="10"/>
        <v>172.92</v>
      </c>
      <c r="J16" s="19"/>
    </row>
    <row r="17" spans="1:10" x14ac:dyDescent="0.35">
      <c r="A17">
        <v>15</v>
      </c>
      <c r="B17" s="18">
        <v>16</v>
      </c>
      <c r="C17" s="18"/>
      <c r="D17" s="23">
        <f t="shared" si="8"/>
        <v>0</v>
      </c>
      <c r="E17" s="19">
        <v>54</v>
      </c>
      <c r="F17" s="19"/>
      <c r="G17" s="24">
        <f t="shared" si="9"/>
        <v>0</v>
      </c>
      <c r="H17" s="22"/>
      <c r="I17" s="18">
        <f t="shared" si="10"/>
        <v>182.26</v>
      </c>
      <c r="J17" s="20"/>
    </row>
    <row r="18" spans="1:10" x14ac:dyDescent="0.35">
      <c r="A18">
        <v>16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22">
        <f>SUM(I14:I18)-G18-G17-G16-G15-G14-D18-D17-D16-D15-D14</f>
        <v>650.36</v>
      </c>
    </row>
    <row r="19" spans="1:10" x14ac:dyDescent="0.35">
      <c r="A19">
        <v>17</v>
      </c>
      <c r="D19" s="6"/>
      <c r="E19" s="1"/>
      <c r="F19" s="1"/>
      <c r="G19" s="11"/>
      <c r="H19" s="11"/>
      <c r="I19" s="11"/>
      <c r="J19" s="1"/>
    </row>
    <row r="20" spans="1:10" x14ac:dyDescent="0.35">
      <c r="A20">
        <v>18</v>
      </c>
      <c r="D20" s="6"/>
      <c r="E20" s="1"/>
      <c r="F20" s="1"/>
      <c r="G20" s="11"/>
      <c r="H20" s="11"/>
      <c r="I20" s="11"/>
      <c r="J20" s="11"/>
    </row>
    <row r="21" spans="1:10" x14ac:dyDescent="0.3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9"/>
    </row>
    <row r="22" spans="1:10" x14ac:dyDescent="0.3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s="1"/>
    </row>
    <row r="23" spans="1:10" x14ac:dyDescent="0.3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s="1"/>
    </row>
    <row r="24" spans="1:10" x14ac:dyDescent="0.3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s="1"/>
    </row>
    <row r="25" spans="1:10" x14ac:dyDescent="0.3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s="1"/>
    </row>
    <row r="26" spans="1:10" x14ac:dyDescent="0.35">
      <c r="A26">
        <v>24</v>
      </c>
      <c r="E26" s="1"/>
      <c r="F26" s="1"/>
      <c r="G26" s="1"/>
      <c r="H26" s="1"/>
      <c r="I26" s="1"/>
      <c r="J26" s="1"/>
    </row>
    <row r="27" spans="1:10" x14ac:dyDescent="0.35">
      <c r="A27">
        <v>25</v>
      </c>
      <c r="E27" s="1"/>
      <c r="F27" s="1"/>
      <c r="G27" s="1"/>
      <c r="H27" s="1"/>
      <c r="I27" s="1"/>
      <c r="J27" s="1"/>
    </row>
    <row r="28" spans="1:10" x14ac:dyDescent="0.35">
      <c r="A28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s="1"/>
    </row>
    <row r="29" spans="1:10" x14ac:dyDescent="0.35">
      <c r="A29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 s="1"/>
    </row>
    <row r="30" spans="1:10" x14ac:dyDescent="0.35">
      <c r="A30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 s="1"/>
    </row>
    <row r="31" spans="1:10" x14ac:dyDescent="0.3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 s="1"/>
    </row>
    <row r="32" spans="1:10" x14ac:dyDescent="0.35">
      <c r="A32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 s="1"/>
    </row>
    <row r="33" spans="1:10" x14ac:dyDescent="0.35">
      <c r="A33">
        <v>31</v>
      </c>
      <c r="E33" s="1"/>
      <c r="F33" s="1"/>
      <c r="G33" s="1"/>
      <c r="H33" s="1"/>
      <c r="I33" s="1"/>
      <c r="J33" s="1"/>
    </row>
    <row r="34" spans="1:10" x14ac:dyDescent="0.35">
      <c r="E34" s="1"/>
    </row>
    <row r="35" spans="1:10" x14ac:dyDescent="0.35">
      <c r="A35" t="s">
        <v>4</v>
      </c>
      <c r="B35">
        <f>SUM(B3:B33)</f>
        <v>154</v>
      </c>
      <c r="C35">
        <f>SUM(C3:C33)</f>
        <v>12</v>
      </c>
      <c r="E35">
        <f>SUM(E3:E33)</f>
        <v>582</v>
      </c>
      <c r="F35">
        <f>SUM(F3:F33)</f>
        <v>111</v>
      </c>
      <c r="I35" s="3">
        <f>SUM(I3:I34)</f>
        <v>1930.4199999999998</v>
      </c>
      <c r="J35" s="3">
        <f>SUM(J3:J34)</f>
        <v>1910.6399999999999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E29" sqref="E29"/>
    </sheetView>
  </sheetViews>
  <sheetFormatPr defaultRowHeight="14.5" x14ac:dyDescent="0.35"/>
  <cols>
    <col min="5" max="5" width="10.1796875" customWidth="1"/>
    <col min="6" max="6" width="11.26953125" customWidth="1"/>
    <col min="7" max="7" width="11" customWidth="1"/>
    <col min="8" max="8" width="13.26953125" customWidth="1"/>
    <col min="9" max="9" width="15.54296875" customWidth="1"/>
  </cols>
  <sheetData>
    <row r="1" spans="1:10" ht="62.25" customHeight="1" x14ac:dyDescent="0.35">
      <c r="A1" s="4" t="s">
        <v>3</v>
      </c>
      <c r="B1" s="7" t="s">
        <v>6</v>
      </c>
      <c r="C1" s="7" t="s">
        <v>7</v>
      </c>
      <c r="D1" s="7" t="s">
        <v>8</v>
      </c>
      <c r="E1" s="7" t="s">
        <v>5</v>
      </c>
      <c r="F1" s="2" t="s">
        <v>10</v>
      </c>
      <c r="G1" s="2" t="s">
        <v>0</v>
      </c>
      <c r="H1" s="2" t="s">
        <v>1</v>
      </c>
      <c r="I1" s="2" t="s">
        <v>2</v>
      </c>
      <c r="J1" s="2" t="s">
        <v>9</v>
      </c>
    </row>
    <row r="3" spans="1:10" x14ac:dyDescent="0.35">
      <c r="A3">
        <v>1</v>
      </c>
      <c r="E3" s="1"/>
      <c r="F3" s="1"/>
      <c r="G3" s="1"/>
      <c r="H3" s="1"/>
      <c r="I3" s="1"/>
      <c r="J3" s="1"/>
    </row>
    <row r="4" spans="1:10" x14ac:dyDescent="0.35">
      <c r="A4">
        <v>2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9"/>
    </row>
    <row r="5" spans="1:10" x14ac:dyDescent="0.35">
      <c r="A5">
        <v>3</v>
      </c>
      <c r="B5" s="18">
        <v>9</v>
      </c>
      <c r="C5" s="18"/>
      <c r="D5" s="23">
        <f t="shared" ref="D5:D8" si="0">C5*2</f>
        <v>0</v>
      </c>
      <c r="E5" s="19">
        <v>56</v>
      </c>
      <c r="F5" s="19"/>
      <c r="G5" s="24">
        <f t="shared" ref="G5:G8" si="1">F5*3.5</f>
        <v>0</v>
      </c>
      <c r="H5" s="19"/>
      <c r="I5" s="18">
        <f t="shared" ref="I5:I8" si="2">(B5*1.84)+(E5*2.83)</f>
        <v>175.04000000000002</v>
      </c>
      <c r="J5" s="19"/>
    </row>
    <row r="6" spans="1:10" x14ac:dyDescent="0.35">
      <c r="A6">
        <v>4</v>
      </c>
      <c r="B6" s="18">
        <v>10</v>
      </c>
      <c r="C6" s="18"/>
      <c r="D6" s="23">
        <f t="shared" si="0"/>
        <v>0</v>
      </c>
      <c r="E6" s="19">
        <v>50</v>
      </c>
      <c r="F6" s="19"/>
      <c r="G6" s="24">
        <f t="shared" si="1"/>
        <v>0</v>
      </c>
      <c r="H6" s="22"/>
      <c r="I6" s="18">
        <f t="shared" si="2"/>
        <v>159.9</v>
      </c>
      <c r="J6" s="19"/>
    </row>
    <row r="7" spans="1:10" x14ac:dyDescent="0.35">
      <c r="A7">
        <v>5</v>
      </c>
      <c r="B7" s="18">
        <v>12</v>
      </c>
      <c r="C7" s="18"/>
      <c r="D7" s="23">
        <f t="shared" si="0"/>
        <v>0</v>
      </c>
      <c r="E7" s="19">
        <v>45</v>
      </c>
      <c r="F7" s="19"/>
      <c r="G7" s="24">
        <f t="shared" si="1"/>
        <v>0</v>
      </c>
      <c r="H7" s="22"/>
      <c r="I7" s="18">
        <f t="shared" si="2"/>
        <v>149.43</v>
      </c>
      <c r="J7" s="19"/>
    </row>
    <row r="8" spans="1:10" x14ac:dyDescent="0.35">
      <c r="A8">
        <v>6</v>
      </c>
      <c r="B8" s="18">
        <v>12</v>
      </c>
      <c r="C8" s="18"/>
      <c r="D8" s="23">
        <f t="shared" si="0"/>
        <v>0</v>
      </c>
      <c r="E8" s="19">
        <v>50</v>
      </c>
      <c r="F8" s="19"/>
      <c r="G8" s="24">
        <f t="shared" si="1"/>
        <v>0</v>
      </c>
      <c r="H8" s="22"/>
      <c r="I8" s="18">
        <f t="shared" si="2"/>
        <v>163.58000000000001</v>
      </c>
      <c r="J8" s="22">
        <f>SUM(I4:I8)-G8-G7-G6-G5-G4-D8-D7-D6-D5-D4</f>
        <v>647.95000000000005</v>
      </c>
    </row>
    <row r="9" spans="1:10" x14ac:dyDescent="0.35">
      <c r="A9">
        <v>7</v>
      </c>
      <c r="D9" s="6"/>
      <c r="E9" s="1"/>
      <c r="F9" s="1"/>
      <c r="G9" s="11"/>
      <c r="H9" s="11"/>
      <c r="I9" s="11"/>
      <c r="J9" s="1"/>
    </row>
    <row r="10" spans="1:10" x14ac:dyDescent="0.35">
      <c r="A10">
        <v>8</v>
      </c>
      <c r="D10" s="6"/>
      <c r="E10" s="1"/>
      <c r="F10" s="1"/>
      <c r="G10" s="11"/>
      <c r="H10" s="11"/>
      <c r="I10" s="11"/>
      <c r="J10" s="9"/>
    </row>
    <row r="11" spans="1:10" x14ac:dyDescent="0.35">
      <c r="A11">
        <v>9</v>
      </c>
      <c r="B11" s="18">
        <v>10</v>
      </c>
      <c r="C11" s="18"/>
      <c r="D11" s="23">
        <f t="shared" ref="D11:D14" si="3">C11*2</f>
        <v>0</v>
      </c>
      <c r="E11" s="19">
        <v>56</v>
      </c>
      <c r="F11" s="19"/>
      <c r="G11" s="24">
        <f t="shared" ref="G11:G14" si="4">F11*3.5</f>
        <v>0</v>
      </c>
      <c r="H11" s="20"/>
      <c r="I11" s="18">
        <f t="shared" ref="I11:I14" si="5">(B11*1.84)+(E11*2.83)</f>
        <v>176.88000000000002</v>
      </c>
      <c r="J11" s="20"/>
    </row>
    <row r="12" spans="1:10" x14ac:dyDescent="0.35">
      <c r="A12">
        <v>10</v>
      </c>
      <c r="B12" s="18">
        <v>12</v>
      </c>
      <c r="C12" s="18"/>
      <c r="D12" s="23">
        <f t="shared" si="3"/>
        <v>0</v>
      </c>
      <c r="E12" s="19">
        <v>45</v>
      </c>
      <c r="F12" s="19"/>
      <c r="G12" s="24">
        <f t="shared" si="4"/>
        <v>0</v>
      </c>
      <c r="H12" s="19"/>
      <c r="I12" s="18">
        <f t="shared" si="5"/>
        <v>149.43</v>
      </c>
      <c r="J12" s="19"/>
    </row>
    <row r="13" spans="1:10" x14ac:dyDescent="0.35">
      <c r="A13">
        <v>11</v>
      </c>
      <c r="B13" s="18">
        <v>14</v>
      </c>
      <c r="C13" s="18"/>
      <c r="D13" s="23">
        <f t="shared" si="3"/>
        <v>0</v>
      </c>
      <c r="E13" s="19">
        <v>52</v>
      </c>
      <c r="F13" s="19"/>
      <c r="G13" s="24">
        <f t="shared" si="4"/>
        <v>0</v>
      </c>
      <c r="H13" s="22"/>
      <c r="I13" s="18">
        <f t="shared" si="5"/>
        <v>172.92</v>
      </c>
      <c r="J13" s="19"/>
    </row>
    <row r="14" spans="1:10" x14ac:dyDescent="0.35">
      <c r="A14">
        <v>12</v>
      </c>
      <c r="B14" s="18">
        <v>12</v>
      </c>
      <c r="C14" s="18"/>
      <c r="D14" s="23">
        <f t="shared" si="3"/>
        <v>0</v>
      </c>
      <c r="E14" s="19">
        <v>54</v>
      </c>
      <c r="F14" s="19"/>
      <c r="G14" s="24">
        <f t="shared" si="4"/>
        <v>0</v>
      </c>
      <c r="H14" s="22"/>
      <c r="I14" s="18">
        <f t="shared" si="5"/>
        <v>174.9</v>
      </c>
      <c r="J14" s="19"/>
    </row>
    <row r="15" spans="1:10" x14ac:dyDescent="0.35">
      <c r="A15">
        <v>13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2">
        <f>SUM(I11:I15)-G15-G14-G13-G12-G11-D15-D14-D13-D12-D11</f>
        <v>674.13</v>
      </c>
    </row>
    <row r="16" spans="1:10" x14ac:dyDescent="0.35">
      <c r="A16">
        <v>14</v>
      </c>
      <c r="D16" s="6"/>
      <c r="E16" s="1"/>
      <c r="F16" s="1"/>
      <c r="G16" s="11"/>
      <c r="H16" s="11"/>
      <c r="I16" s="11"/>
      <c r="J16" s="1"/>
    </row>
    <row r="17" spans="1:10" x14ac:dyDescent="0.35">
      <c r="A17">
        <v>15</v>
      </c>
      <c r="D17" s="6"/>
      <c r="E17" s="1"/>
      <c r="F17" s="1"/>
      <c r="G17" s="11"/>
      <c r="H17" s="11"/>
      <c r="I17" s="11"/>
      <c r="J17" s="9"/>
    </row>
    <row r="18" spans="1:10" x14ac:dyDescent="0.35">
      <c r="A18">
        <v>16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20"/>
    </row>
    <row r="19" spans="1:10" x14ac:dyDescent="0.35">
      <c r="A19">
        <v>17</v>
      </c>
      <c r="B19" s="18">
        <v>8</v>
      </c>
      <c r="C19" s="18"/>
      <c r="D19" s="23">
        <f t="shared" ref="D19:D22" si="6">C19*2</f>
        <v>0</v>
      </c>
      <c r="E19" s="19">
        <v>36</v>
      </c>
      <c r="F19" s="19"/>
      <c r="G19" s="24">
        <f t="shared" ref="G19:G22" si="7">F19*3.5</f>
        <v>0</v>
      </c>
      <c r="H19" s="19"/>
      <c r="I19" s="18">
        <f t="shared" ref="I19:I22" si="8">(B19*1.84)+(E19*2.83)</f>
        <v>116.6</v>
      </c>
      <c r="J19" s="19"/>
    </row>
    <row r="20" spans="1:10" x14ac:dyDescent="0.35">
      <c r="A20">
        <v>18</v>
      </c>
      <c r="B20" s="18">
        <v>12</v>
      </c>
      <c r="C20" s="18"/>
      <c r="D20" s="23">
        <f t="shared" si="6"/>
        <v>0</v>
      </c>
      <c r="E20" s="19">
        <v>38</v>
      </c>
      <c r="F20" s="19"/>
      <c r="G20" s="24">
        <f t="shared" si="7"/>
        <v>0</v>
      </c>
      <c r="H20" s="22"/>
      <c r="I20" s="18">
        <f t="shared" si="8"/>
        <v>129.62</v>
      </c>
      <c r="J20" s="19"/>
    </row>
    <row r="21" spans="1:10" x14ac:dyDescent="0.35">
      <c r="A21">
        <v>19</v>
      </c>
      <c r="B21" s="18">
        <v>10</v>
      </c>
      <c r="C21" s="18"/>
      <c r="D21" s="23">
        <f t="shared" si="6"/>
        <v>0</v>
      </c>
      <c r="E21" s="19">
        <v>50</v>
      </c>
      <c r="F21" s="19"/>
      <c r="G21" s="24">
        <f t="shared" si="7"/>
        <v>0</v>
      </c>
      <c r="H21" s="22"/>
      <c r="I21" s="18">
        <f t="shared" si="8"/>
        <v>159.9</v>
      </c>
      <c r="J21" s="19"/>
    </row>
    <row r="22" spans="1:10" x14ac:dyDescent="0.35">
      <c r="A22">
        <v>20</v>
      </c>
      <c r="B22" s="18">
        <v>10</v>
      </c>
      <c r="C22" s="18"/>
      <c r="D22" s="23">
        <f t="shared" si="6"/>
        <v>0</v>
      </c>
      <c r="E22" s="19">
        <v>52</v>
      </c>
      <c r="F22" s="19"/>
      <c r="G22" s="24">
        <f t="shared" si="7"/>
        <v>0</v>
      </c>
      <c r="H22" s="22"/>
      <c r="I22" s="18">
        <f t="shared" si="8"/>
        <v>165.56</v>
      </c>
      <c r="J22" s="22">
        <f>SUM(I18:I22)-G22-G21-G20-G19-G18-D22-D21-D20-D19-D18</f>
        <v>571.68000000000006</v>
      </c>
    </row>
    <row r="23" spans="1:10" x14ac:dyDescent="0.35">
      <c r="A23">
        <v>21</v>
      </c>
      <c r="D23" s="6"/>
      <c r="E23" s="1"/>
      <c r="F23" s="1"/>
      <c r="G23" s="11"/>
      <c r="H23" s="11"/>
      <c r="I23" s="11"/>
      <c r="J23" s="1"/>
    </row>
    <row r="24" spans="1:10" x14ac:dyDescent="0.35">
      <c r="A24">
        <v>22</v>
      </c>
      <c r="D24" s="6"/>
      <c r="E24" s="1"/>
      <c r="F24" s="1"/>
      <c r="G24" s="11"/>
      <c r="H24" s="11"/>
      <c r="I24" s="11"/>
      <c r="J24" s="11"/>
    </row>
    <row r="25" spans="1:10" x14ac:dyDescent="0.35">
      <c r="A25">
        <v>23</v>
      </c>
      <c r="B25" s="18">
        <v>12</v>
      </c>
      <c r="C25" s="18"/>
      <c r="D25" s="23">
        <f t="shared" ref="D25:D29" si="9">C25*2</f>
        <v>0</v>
      </c>
      <c r="E25" s="19">
        <v>52</v>
      </c>
      <c r="F25" s="19"/>
      <c r="G25" s="24">
        <f t="shared" ref="G25:G29" si="10">F25*3.5</f>
        <v>0</v>
      </c>
      <c r="H25" s="20"/>
      <c r="I25" s="18">
        <f t="shared" ref="I25:I29" si="11">(B25*1.84)+(E25*2.83)</f>
        <v>169.24</v>
      </c>
      <c r="J25" s="20"/>
    </row>
    <row r="26" spans="1:10" x14ac:dyDescent="0.35">
      <c r="A26">
        <v>24</v>
      </c>
      <c r="B26" s="18">
        <v>12</v>
      </c>
      <c r="C26" s="18"/>
      <c r="D26" s="23">
        <f t="shared" si="9"/>
        <v>0</v>
      </c>
      <c r="E26" s="19">
        <v>50</v>
      </c>
      <c r="F26" s="19"/>
      <c r="G26" s="24">
        <f t="shared" si="10"/>
        <v>0</v>
      </c>
      <c r="H26" s="19"/>
      <c r="I26" s="18">
        <f t="shared" si="11"/>
        <v>163.58000000000001</v>
      </c>
      <c r="J26" s="19"/>
    </row>
    <row r="27" spans="1:10" x14ac:dyDescent="0.35">
      <c r="A27">
        <v>25</v>
      </c>
      <c r="B27" s="18">
        <v>14</v>
      </c>
      <c r="C27" s="18"/>
      <c r="D27" s="23">
        <f t="shared" si="9"/>
        <v>0</v>
      </c>
      <c r="E27" s="19">
        <v>54</v>
      </c>
      <c r="F27" s="19"/>
      <c r="G27" s="24">
        <f t="shared" si="10"/>
        <v>0</v>
      </c>
      <c r="H27" s="22"/>
      <c r="I27" s="18">
        <f t="shared" si="11"/>
        <v>178.57999999999998</v>
      </c>
      <c r="J27" s="19"/>
    </row>
    <row r="28" spans="1:10" x14ac:dyDescent="0.35">
      <c r="A28">
        <v>26</v>
      </c>
      <c r="B28" s="18">
        <v>12</v>
      </c>
      <c r="C28" s="18"/>
      <c r="D28" s="23">
        <f t="shared" si="9"/>
        <v>0</v>
      </c>
      <c r="E28" s="19">
        <v>54</v>
      </c>
      <c r="F28" s="19"/>
      <c r="G28" s="24">
        <f t="shared" si="10"/>
        <v>0</v>
      </c>
      <c r="H28" s="22"/>
      <c r="I28" s="18">
        <f t="shared" si="11"/>
        <v>174.9</v>
      </c>
      <c r="J28" s="19"/>
    </row>
    <row r="29" spans="1:10" x14ac:dyDescent="0.35">
      <c r="A29">
        <v>27</v>
      </c>
      <c r="B29" s="18">
        <v>12</v>
      </c>
      <c r="C29" s="18"/>
      <c r="D29" s="23">
        <f t="shared" si="9"/>
        <v>0</v>
      </c>
      <c r="E29" s="19">
        <v>56</v>
      </c>
      <c r="F29" s="19"/>
      <c r="G29" s="24">
        <f t="shared" si="10"/>
        <v>0</v>
      </c>
      <c r="H29" s="22"/>
      <c r="I29" s="18">
        <f t="shared" si="11"/>
        <v>180.56000000000003</v>
      </c>
      <c r="J29" s="22">
        <f>SUM(I25:I29)-G29-G28-G27-G26-G25-D29-D28-D27-D26-D25</f>
        <v>866.86000000000013</v>
      </c>
    </row>
    <row r="30" spans="1:10" x14ac:dyDescent="0.35">
      <c r="A30">
        <v>28</v>
      </c>
      <c r="D30" s="6"/>
      <c r="E30" s="1"/>
      <c r="F30" s="1"/>
      <c r="G30" s="11"/>
      <c r="H30" s="11"/>
      <c r="I30" s="11"/>
      <c r="J30" s="1"/>
    </row>
    <row r="31" spans="1:10" x14ac:dyDescent="0.35">
      <c r="A31">
        <v>29</v>
      </c>
      <c r="D31" s="6"/>
      <c r="E31" s="1"/>
      <c r="F31" s="1"/>
      <c r="G31" s="11"/>
      <c r="H31" s="11"/>
      <c r="I31" s="11"/>
      <c r="J31" s="11"/>
    </row>
    <row r="32" spans="1:10" x14ac:dyDescent="0.35">
      <c r="A32">
        <v>30</v>
      </c>
      <c r="B32" s="18">
        <v>12</v>
      </c>
      <c r="C32" s="18"/>
      <c r="D32" s="23">
        <f t="shared" ref="D32:D33" si="12">C32*2</f>
        <v>0</v>
      </c>
      <c r="E32" s="19">
        <v>50</v>
      </c>
      <c r="F32" s="19"/>
      <c r="G32" s="24">
        <f t="shared" ref="G32:G33" si="13">F32*3.5</f>
        <v>0</v>
      </c>
      <c r="H32" s="20"/>
      <c r="I32" s="18">
        <f t="shared" ref="I32:I33" si="14">(B32*1.84)+(E32*2.83)</f>
        <v>163.58000000000001</v>
      </c>
      <c r="J32" s="9"/>
    </row>
    <row r="33" spans="1:10" x14ac:dyDescent="0.35">
      <c r="A33">
        <v>31</v>
      </c>
      <c r="B33" s="18">
        <v>10</v>
      </c>
      <c r="C33" s="18"/>
      <c r="D33" s="23">
        <f t="shared" si="12"/>
        <v>0</v>
      </c>
      <c r="E33" s="19">
        <v>52</v>
      </c>
      <c r="F33" s="19"/>
      <c r="G33" s="24">
        <f t="shared" si="13"/>
        <v>0</v>
      </c>
      <c r="H33" s="19"/>
      <c r="I33" s="18">
        <f t="shared" si="14"/>
        <v>165.56</v>
      </c>
      <c r="J33" s="1"/>
    </row>
    <row r="34" spans="1:10" x14ac:dyDescent="0.35">
      <c r="E34" s="1"/>
    </row>
    <row r="35" spans="1:10" x14ac:dyDescent="0.35">
      <c r="A35" t="s">
        <v>4</v>
      </c>
      <c r="B35">
        <f>SUM(B3:B33)</f>
        <v>215</v>
      </c>
      <c r="C35">
        <f>SUM(C3:C33)</f>
        <v>0</v>
      </c>
      <c r="E35">
        <f>SUM(E3:E33)</f>
        <v>952</v>
      </c>
      <c r="F35">
        <f>SUM(F3:F33)</f>
        <v>0</v>
      </c>
      <c r="I35" s="3">
        <f>SUM(I3:I34)</f>
        <v>3089.7599999999998</v>
      </c>
      <c r="J35" s="3">
        <f>SUM(J3:J34)</f>
        <v>2760.62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Budget</vt:lpstr>
      <vt:lpstr>working</vt:lpstr>
      <vt:lpstr>Summary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April</vt:lpstr>
      <vt:lpstr>May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Wallace</dc:creator>
  <cp:lastModifiedBy>Shannon Keigan</cp:lastModifiedBy>
  <dcterms:created xsi:type="dcterms:W3CDTF">2015-05-18T20:49:26Z</dcterms:created>
  <dcterms:modified xsi:type="dcterms:W3CDTF">2016-12-13T22:37:02Z</dcterms:modified>
</cp:coreProperties>
</file>